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olores Clas 1" sheetId="1" r:id="rId1"/>
    <sheet name="Sueldo Clas 1" sheetId="2" r:id="rId2"/>
    <sheet name="Excursiones Clas 2" sheetId="3" r:id="rId3"/>
    <sheet name="I.M.C Clas 3" sheetId="4" r:id="rId4"/>
    <sheet name="Nómina Clas 4" sheetId="5" r:id="rId5"/>
    <sheet name="Veterinaria &quot;Angelitos&quot;" sheetId="6" r:id="rId6"/>
  </sheets>
  <definedNames>
    <definedName name="_xlnm._FilterDatabase" localSheetId="2" hidden="1">'Excursiones Clas 2'!$A$1:$I$31</definedName>
    <definedName name="_xlnm._FilterDatabase" localSheetId="3" hidden="1">'I.M.C Clas 3'!$A$1:$G$51</definedName>
    <definedName name="_xlnm._FilterDatabase" localSheetId="4" hidden="1">'Nómina Clas 4'!$A$1:$J$61</definedName>
  </definedNames>
  <calcPr calcId="144525"/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" i="6"/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2" i="5"/>
  <c r="J3" i="5" l="1"/>
  <c r="L3" i="5" s="1"/>
  <c r="J4" i="5"/>
  <c r="L4" i="5" s="1"/>
  <c r="J5" i="5"/>
  <c r="L5" i="5" s="1"/>
  <c r="J6" i="5"/>
  <c r="L6" i="5" s="1"/>
  <c r="J7" i="5"/>
  <c r="L7" i="5" s="1"/>
  <c r="J8" i="5"/>
  <c r="L8" i="5" s="1"/>
  <c r="J9" i="5"/>
  <c r="L9" i="5" s="1"/>
  <c r="J10" i="5"/>
  <c r="L10" i="5" s="1"/>
  <c r="J11" i="5"/>
  <c r="L11" i="5" s="1"/>
  <c r="J12" i="5"/>
  <c r="L12" i="5" s="1"/>
  <c r="J13" i="5"/>
  <c r="L13" i="5" s="1"/>
  <c r="J14" i="5"/>
  <c r="L14" i="5" s="1"/>
  <c r="J2" i="5"/>
  <c r="L2" i="5" s="1"/>
  <c r="J15" i="5"/>
  <c r="L15" i="5" s="1"/>
  <c r="J16" i="5"/>
  <c r="L16" i="5" s="1"/>
  <c r="J17" i="5"/>
  <c r="L17" i="5" s="1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26" i="5"/>
  <c r="L26" i="5" s="1"/>
  <c r="J27" i="5"/>
  <c r="L27" i="5" s="1"/>
  <c r="J28" i="5"/>
  <c r="L28" i="5" s="1"/>
  <c r="J29" i="5"/>
  <c r="L29" i="5" s="1"/>
  <c r="J30" i="5"/>
  <c r="L30" i="5" s="1"/>
  <c r="J31" i="5"/>
  <c r="L31" i="5" s="1"/>
  <c r="J32" i="5"/>
  <c r="L32" i="5" s="1"/>
  <c r="J33" i="5"/>
  <c r="L33" i="5" s="1"/>
  <c r="J34" i="5"/>
  <c r="L34" i="5" s="1"/>
  <c r="J35" i="5"/>
  <c r="L35" i="5" s="1"/>
  <c r="J36" i="5"/>
  <c r="L36" i="5" s="1"/>
  <c r="J37" i="5"/>
  <c r="L37" i="5" s="1"/>
  <c r="J38" i="5"/>
  <c r="L38" i="5" s="1"/>
  <c r="J39" i="5"/>
  <c r="L39" i="5" s="1"/>
  <c r="J40" i="5"/>
  <c r="L40" i="5" s="1"/>
  <c r="J41" i="5"/>
  <c r="L41" i="5" s="1"/>
  <c r="J42" i="5"/>
  <c r="L42" i="5" s="1"/>
  <c r="J43" i="5"/>
  <c r="L43" i="5" s="1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L50" i="5" s="1"/>
  <c r="J51" i="5"/>
  <c r="L51" i="5" s="1"/>
  <c r="J52" i="5"/>
  <c r="L52" i="5" s="1"/>
  <c r="J53" i="5"/>
  <c r="L53" i="5" s="1"/>
  <c r="J54" i="5"/>
  <c r="L54" i="5" s="1"/>
  <c r="J55" i="5"/>
  <c r="L55" i="5" s="1"/>
  <c r="J56" i="5"/>
  <c r="L56" i="5" s="1"/>
  <c r="J57" i="5"/>
  <c r="L57" i="5" s="1"/>
  <c r="J58" i="5"/>
  <c r="L58" i="5" s="1"/>
  <c r="J59" i="5"/>
  <c r="L59" i="5" s="1"/>
  <c r="J60" i="5"/>
  <c r="L60" i="5" s="1"/>
  <c r="J61" i="5"/>
  <c r="L61" i="5" s="1"/>
  <c r="I20" i="5"/>
  <c r="K20" i="5" s="1"/>
  <c r="I60" i="5"/>
  <c r="K60" i="5" s="1"/>
  <c r="I56" i="5"/>
  <c r="K56" i="5" s="1"/>
  <c r="I52" i="5"/>
  <c r="K52" i="5" s="1"/>
  <c r="I48" i="5"/>
  <c r="K48" i="5" s="1"/>
  <c r="I44" i="5"/>
  <c r="K44" i="5" s="1"/>
  <c r="I40" i="5"/>
  <c r="K40" i="5" s="1"/>
  <c r="I36" i="5"/>
  <c r="K36" i="5" s="1"/>
  <c r="I32" i="5"/>
  <c r="K32" i="5" s="1"/>
  <c r="I28" i="5"/>
  <c r="K28" i="5" s="1"/>
  <c r="I24" i="5"/>
  <c r="K24" i="5" s="1"/>
  <c r="I16" i="5"/>
  <c r="K16" i="5" s="1"/>
  <c r="I12" i="5"/>
  <c r="K12" i="5" s="1"/>
  <c r="I8" i="5"/>
  <c r="K8" i="5" s="1"/>
  <c r="I4" i="5"/>
  <c r="K4" i="5" s="1"/>
  <c r="I61" i="5"/>
  <c r="K61" i="5" s="1"/>
  <c r="I57" i="5"/>
  <c r="K57" i="5" s="1"/>
  <c r="I53" i="5"/>
  <c r="K53" i="5" s="1"/>
  <c r="I49" i="5"/>
  <c r="K49" i="5" s="1"/>
  <c r="I45" i="5"/>
  <c r="K45" i="5" s="1"/>
  <c r="I41" i="5"/>
  <c r="K41" i="5" s="1"/>
  <c r="I37" i="5"/>
  <c r="K37" i="5" s="1"/>
  <c r="I33" i="5"/>
  <c r="K33" i="5" s="1"/>
  <c r="I29" i="5"/>
  <c r="K29" i="5" s="1"/>
  <c r="I25" i="5"/>
  <c r="K25" i="5" s="1"/>
  <c r="I21" i="5"/>
  <c r="K21" i="5" s="1"/>
  <c r="I17" i="5"/>
  <c r="K17" i="5" s="1"/>
  <c r="I13" i="5"/>
  <c r="K13" i="5" s="1"/>
  <c r="I9" i="5"/>
  <c r="K9" i="5" s="1"/>
  <c r="I5" i="5"/>
  <c r="K5" i="5" s="1"/>
  <c r="G2" i="5"/>
  <c r="I59" i="5"/>
  <c r="K59" i="5" s="1"/>
  <c r="I55" i="5"/>
  <c r="K55" i="5" s="1"/>
  <c r="I51" i="5"/>
  <c r="K51" i="5" s="1"/>
  <c r="I47" i="5"/>
  <c r="K47" i="5" s="1"/>
  <c r="I43" i="5"/>
  <c r="K43" i="5" s="1"/>
  <c r="I39" i="5"/>
  <c r="K39" i="5" s="1"/>
  <c r="I35" i="5"/>
  <c r="K35" i="5" s="1"/>
  <c r="I31" i="5"/>
  <c r="K31" i="5" s="1"/>
  <c r="I27" i="5"/>
  <c r="K27" i="5" s="1"/>
  <c r="I23" i="5"/>
  <c r="K23" i="5" s="1"/>
  <c r="I19" i="5"/>
  <c r="K19" i="5" s="1"/>
  <c r="I15" i="5"/>
  <c r="K15" i="5" s="1"/>
  <c r="I11" i="5"/>
  <c r="K11" i="5" s="1"/>
  <c r="I7" i="5"/>
  <c r="K7" i="5" s="1"/>
  <c r="I3" i="5"/>
  <c r="K3" i="5" s="1"/>
  <c r="I58" i="5"/>
  <c r="K58" i="5" s="1"/>
  <c r="I54" i="5"/>
  <c r="K54" i="5" s="1"/>
  <c r="I50" i="5"/>
  <c r="K50" i="5" s="1"/>
  <c r="I46" i="5"/>
  <c r="K46" i="5" s="1"/>
  <c r="I42" i="5"/>
  <c r="K42" i="5" s="1"/>
  <c r="I38" i="5"/>
  <c r="K38" i="5" s="1"/>
  <c r="I34" i="5"/>
  <c r="K34" i="5" s="1"/>
  <c r="I30" i="5"/>
  <c r="K30" i="5" s="1"/>
  <c r="I26" i="5"/>
  <c r="K26" i="5" s="1"/>
  <c r="I22" i="5"/>
  <c r="K22" i="5" s="1"/>
  <c r="I18" i="5"/>
  <c r="K18" i="5" s="1"/>
  <c r="I14" i="5"/>
  <c r="K14" i="5" s="1"/>
  <c r="I10" i="5"/>
  <c r="K10" i="5" s="1"/>
  <c r="I6" i="5"/>
  <c r="K6" i="5" s="1"/>
  <c r="I2" i="5"/>
  <c r="K2" i="5" s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2" i="5"/>
  <c r="F3" i="4" l="1"/>
  <c r="G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2" i="4"/>
  <c r="G2" i="4" s="1"/>
  <c r="H3" i="3" l="1"/>
  <c r="H4" i="3"/>
  <c r="H5" i="3"/>
  <c r="H6" i="3"/>
  <c r="H7" i="3"/>
  <c r="H8" i="3"/>
  <c r="H9" i="3"/>
  <c r="H10" i="3"/>
  <c r="H11" i="3"/>
  <c r="H12" i="3"/>
  <c r="H13" i="3"/>
  <c r="I13" i="3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I31" i="3" s="1"/>
  <c r="H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2" i="3"/>
  <c r="I2" i="3" l="1"/>
  <c r="I30" i="3"/>
  <c r="I28" i="3"/>
  <c r="I26" i="3"/>
  <c r="I24" i="3"/>
  <c r="I22" i="3"/>
  <c r="I20" i="3"/>
  <c r="I18" i="3"/>
  <c r="I16" i="3"/>
  <c r="I14" i="3"/>
  <c r="I12" i="3"/>
  <c r="I10" i="3"/>
  <c r="I8" i="3"/>
  <c r="I6" i="3"/>
  <c r="I4" i="3"/>
  <c r="I29" i="3"/>
  <c r="I27" i="3"/>
  <c r="I25" i="3"/>
  <c r="I23" i="3"/>
  <c r="I21" i="3"/>
  <c r="I19" i="3"/>
  <c r="I17" i="3"/>
  <c r="I15" i="3"/>
  <c r="I11" i="3"/>
  <c r="I9" i="3"/>
  <c r="I7" i="3"/>
  <c r="I5" i="3"/>
  <c r="I3" i="3"/>
  <c r="E3" i="2"/>
  <c r="E4" i="2"/>
  <c r="E5" i="2"/>
  <c r="E6" i="2"/>
  <c r="E7" i="2"/>
  <c r="E8" i="2"/>
  <c r="E9" i="2"/>
  <c r="E10" i="2"/>
  <c r="E11" i="2"/>
  <c r="E2" i="2"/>
  <c r="D3" i="2"/>
  <c r="D4" i="2"/>
  <c r="D5" i="2"/>
  <c r="D6" i="2"/>
  <c r="D7" i="2"/>
  <c r="D8" i="2"/>
  <c r="D9" i="2"/>
  <c r="D10" i="2"/>
  <c r="D11" i="2"/>
  <c r="D2" i="2"/>
  <c r="C3" i="1"/>
  <c r="C4" i="1"/>
  <c r="C5" i="1"/>
  <c r="C6" i="1"/>
  <c r="C7" i="1"/>
  <c r="C8" i="1"/>
  <c r="C9" i="1"/>
  <c r="C10" i="1"/>
  <c r="C11" i="1"/>
  <c r="C2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<sst xmlns="http://schemas.openxmlformats.org/spreadsheetml/2006/main" count="606" uniqueCount="212">
  <si>
    <t>Colores</t>
  </si>
  <si>
    <t>Verde</t>
  </si>
  <si>
    <t xml:space="preserve">Café </t>
  </si>
  <si>
    <t>Purpura</t>
  </si>
  <si>
    <t>Negro</t>
  </si>
  <si>
    <t>Rosado</t>
  </si>
  <si>
    <t>Azul</t>
  </si>
  <si>
    <t>Naranjado</t>
  </si>
  <si>
    <t>Amarillo</t>
  </si>
  <si>
    <t>Gris</t>
  </si>
  <si>
    <t>Rojo</t>
  </si>
  <si>
    <t>Suerte</t>
  </si>
  <si>
    <t>Precio</t>
  </si>
  <si>
    <t>Alejandro</t>
  </si>
  <si>
    <t>Sara</t>
  </si>
  <si>
    <t>Mateo</t>
  </si>
  <si>
    <t>Daniel</t>
  </si>
  <si>
    <t>Yolanda</t>
  </si>
  <si>
    <t>Laura</t>
  </si>
  <si>
    <t>Camila</t>
  </si>
  <si>
    <t>Rosalba</t>
  </si>
  <si>
    <t>Mariana</t>
  </si>
  <si>
    <t>Valentina</t>
  </si>
  <si>
    <t>Edad</t>
  </si>
  <si>
    <t>Nombre</t>
  </si>
  <si>
    <t>Deporte</t>
  </si>
  <si>
    <t>Ajedrez</t>
  </si>
  <si>
    <t>Atletismo</t>
  </si>
  <si>
    <t>Futbol</t>
  </si>
  <si>
    <t>Sueldo</t>
  </si>
  <si>
    <t>Apellido</t>
  </si>
  <si>
    <t>Hijos</t>
  </si>
  <si>
    <t>Peña</t>
  </si>
  <si>
    <t>Molina</t>
  </si>
  <si>
    <t>Rojas</t>
  </si>
  <si>
    <t>Pimiento</t>
  </si>
  <si>
    <t>Ocampo</t>
  </si>
  <si>
    <t>Quiceno</t>
  </si>
  <si>
    <t>Martínez</t>
  </si>
  <si>
    <t>Patiño</t>
  </si>
  <si>
    <t>Carmona</t>
  </si>
  <si>
    <t>Steve</t>
  </si>
  <si>
    <t>Ortega</t>
  </si>
  <si>
    <t>Juanes</t>
  </si>
  <si>
    <t>Carlos</t>
  </si>
  <si>
    <t>Mario</t>
  </si>
  <si>
    <t>Norberto</t>
  </si>
  <si>
    <t>Solano</t>
  </si>
  <si>
    <t>Suleyma</t>
  </si>
  <si>
    <t>Cantidad de Hijos</t>
  </si>
  <si>
    <t>Orlando</t>
  </si>
  <si>
    <t>Caterine</t>
  </si>
  <si>
    <t>Oscar</t>
  </si>
  <si>
    <t>Santiago</t>
  </si>
  <si>
    <t>Jacobo</t>
  </si>
  <si>
    <t>Julian</t>
  </si>
  <si>
    <t>Martha</t>
  </si>
  <si>
    <t>Ines</t>
  </si>
  <si>
    <t>Rogelio</t>
  </si>
  <si>
    <t>Robledo</t>
  </si>
  <si>
    <t>Saramago</t>
  </si>
  <si>
    <t>Pinilla</t>
  </si>
  <si>
    <t>Gomez</t>
  </si>
  <si>
    <t>Bedoya</t>
  </si>
  <si>
    <t>Salazar</t>
  </si>
  <si>
    <t>Bautista</t>
  </si>
  <si>
    <t>Tamayo</t>
  </si>
  <si>
    <t>Armando</t>
  </si>
  <si>
    <t>Paredes</t>
  </si>
  <si>
    <t>Alan</t>
  </si>
  <si>
    <t>Brito</t>
  </si>
  <si>
    <t>Elber</t>
  </si>
  <si>
    <t>Galarga</t>
  </si>
  <si>
    <t xml:space="preserve">Betancourt </t>
  </si>
  <si>
    <t>Ponce</t>
  </si>
  <si>
    <t>Úran</t>
  </si>
  <si>
    <t>Roldan</t>
  </si>
  <si>
    <t>Pineda</t>
  </si>
  <si>
    <t>Figueroa</t>
  </si>
  <si>
    <t xml:space="preserve">Ibaguen </t>
  </si>
  <si>
    <t>NO</t>
  </si>
  <si>
    <t>SI</t>
  </si>
  <si>
    <t>Efrain</t>
  </si>
  <si>
    <t>Rodríguez</t>
  </si>
  <si>
    <t>Salario</t>
  </si>
  <si>
    <t>Beneficios</t>
  </si>
  <si>
    <t>Jorge</t>
  </si>
  <si>
    <t>Bonificación</t>
  </si>
  <si>
    <t>Paseo</t>
  </si>
  <si>
    <t>Peso</t>
  </si>
  <si>
    <t>Estatura</t>
  </si>
  <si>
    <t>Arbelaez</t>
  </si>
  <si>
    <t>Jessica</t>
  </si>
  <si>
    <t>Sediel</t>
  </si>
  <si>
    <t>Ricardo</t>
  </si>
  <si>
    <t>Macaria</t>
  </si>
  <si>
    <t>Omar</t>
  </si>
  <si>
    <t>Rodriguez</t>
  </si>
  <si>
    <t>Yosimar</t>
  </si>
  <si>
    <t>Rendón</t>
  </si>
  <si>
    <t>Rincon</t>
  </si>
  <si>
    <t>Arcila</t>
  </si>
  <si>
    <t>Jairo</t>
  </si>
  <si>
    <t>Bermudez</t>
  </si>
  <si>
    <t>Nidia</t>
  </si>
  <si>
    <t>Hinestroza</t>
  </si>
  <si>
    <t>Anthony</t>
  </si>
  <si>
    <t>Quintero</t>
  </si>
  <si>
    <t xml:space="preserve">María </t>
  </si>
  <si>
    <t>Henao</t>
  </si>
  <si>
    <t>Marina</t>
  </si>
  <si>
    <t>Palacios</t>
  </si>
  <si>
    <t>Aristizabal</t>
  </si>
  <si>
    <t>Arturo</t>
  </si>
  <si>
    <t>Calle</t>
  </si>
  <si>
    <t>Sarmiento</t>
  </si>
  <si>
    <t>Calvin</t>
  </si>
  <si>
    <t>Klein</t>
  </si>
  <si>
    <t>Augusto</t>
  </si>
  <si>
    <t>Losano</t>
  </si>
  <si>
    <t>Angela</t>
  </si>
  <si>
    <t>Vicario</t>
  </si>
  <si>
    <t>I.M.C</t>
  </si>
  <si>
    <t>Yulieth</t>
  </si>
  <si>
    <t>Monera</t>
  </si>
  <si>
    <t>Hincapíe</t>
  </si>
  <si>
    <t>Bladimir</t>
  </si>
  <si>
    <t>Moreno</t>
  </si>
  <si>
    <t>Rigoberto</t>
  </si>
  <si>
    <t>Andres</t>
  </si>
  <si>
    <t>Pastrana</t>
  </si>
  <si>
    <t>Cesar</t>
  </si>
  <si>
    <t>Gaviria</t>
  </si>
  <si>
    <t xml:space="preserve">Pablo </t>
  </si>
  <si>
    <t>Escobar</t>
  </si>
  <si>
    <t xml:space="preserve">Steve </t>
  </si>
  <si>
    <t>Nash</t>
  </si>
  <si>
    <t>Daniela</t>
  </si>
  <si>
    <t>Ospina</t>
  </si>
  <si>
    <t>Fredy</t>
  </si>
  <si>
    <t>Rincón</t>
  </si>
  <si>
    <t>Índice</t>
  </si>
  <si>
    <t>Calamardo</t>
  </si>
  <si>
    <t>Planton</t>
  </si>
  <si>
    <t>Patricia</t>
  </si>
  <si>
    <t>Departamento</t>
  </si>
  <si>
    <t>Administrativo</t>
  </si>
  <si>
    <t>Contabilidad</t>
  </si>
  <si>
    <t>Sistemas</t>
  </si>
  <si>
    <t>Producción</t>
  </si>
  <si>
    <t>H.Trabjadas</t>
  </si>
  <si>
    <t>Aux. De transporte</t>
  </si>
  <si>
    <t>Valor Hora</t>
  </si>
  <si>
    <t>Horas Extras Diurnas</t>
  </si>
  <si>
    <t>Horas Extras Nocturnas</t>
  </si>
  <si>
    <t>Valor Ganado H. D</t>
  </si>
  <si>
    <t>Valor Ganado H.N</t>
  </si>
  <si>
    <t xml:space="preserve">Sesantias </t>
  </si>
  <si>
    <t xml:space="preserve">Nombre </t>
  </si>
  <si>
    <t>Animal</t>
  </si>
  <si>
    <t>Años</t>
  </si>
  <si>
    <t>Edad del dueño</t>
  </si>
  <si>
    <t>Nombre del Dueño</t>
  </si>
  <si>
    <t>Precio del tratamiento</t>
  </si>
  <si>
    <t>Enfermedad del animal</t>
  </si>
  <si>
    <t>Haku</t>
  </si>
  <si>
    <t>Nepe</t>
  </si>
  <si>
    <t>Patricio</t>
  </si>
  <si>
    <t>Bob</t>
  </si>
  <si>
    <t>Crustacio</t>
  </si>
  <si>
    <t>Pelusa</t>
  </si>
  <si>
    <t>Snoopy</t>
  </si>
  <si>
    <t>Ares</t>
  </si>
  <si>
    <t>Alex</t>
  </si>
  <si>
    <t>Desiigner</t>
  </si>
  <si>
    <t>Luna</t>
  </si>
  <si>
    <t>Shaky</t>
  </si>
  <si>
    <t>Scooby</t>
  </si>
  <si>
    <t>Max</t>
  </si>
  <si>
    <t>Perro</t>
  </si>
  <si>
    <t>Gato</t>
  </si>
  <si>
    <t>Caballo</t>
  </si>
  <si>
    <t>Pez</t>
  </si>
  <si>
    <t>Noni</t>
  </si>
  <si>
    <t>Sol</t>
  </si>
  <si>
    <t>Sammy</t>
  </si>
  <si>
    <t>Tati</t>
  </si>
  <si>
    <t>Carl</t>
  </si>
  <si>
    <t>Tortuga</t>
  </si>
  <si>
    <t>Mariposa</t>
  </si>
  <si>
    <t>Sait</t>
  </si>
  <si>
    <t>Esteban</t>
  </si>
  <si>
    <t>Sebastian</t>
  </si>
  <si>
    <t>Samuel</t>
  </si>
  <si>
    <t>Kevin</t>
  </si>
  <si>
    <t>Lizhet</t>
  </si>
  <si>
    <t>Luzmila</t>
  </si>
  <si>
    <t>Juan Manuel</t>
  </si>
  <si>
    <t>Rodrigo</t>
  </si>
  <si>
    <t>Fernando</t>
  </si>
  <si>
    <t>Miguel</t>
  </si>
  <si>
    <t>Gustabo</t>
  </si>
  <si>
    <t>Natalia</t>
  </si>
  <si>
    <t>Panda</t>
  </si>
  <si>
    <t>Tumor</t>
  </si>
  <si>
    <t>Lepra</t>
  </si>
  <si>
    <t>Sarna</t>
  </si>
  <si>
    <t>Promoción de tratamiento</t>
  </si>
  <si>
    <t>Mega promoción</t>
  </si>
  <si>
    <t>Comportamiento</t>
  </si>
  <si>
    <t>Negativo</t>
  </si>
  <si>
    <t>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</si>
</sst>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1" xfId="0" applyNumberFormat="1" applyFill="1" applyBorder="1"/>
    <xf numFmtId="0" fontId="0" fillId="0" borderId="0" xfId="0" applyAlignmen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6" sqref="B6"/>
    </sheetView>
  </sheetViews>
  <sheetFormatPr baseColWidth="10" defaultRowHeight="15"/>
  <sheetData>
    <row r="1" spans="1:3" ht="15.75">
      <c r="A1" s="2" t="s">
        <v>0</v>
      </c>
      <c r="B1" s="2" t="s">
        <v>11</v>
      </c>
      <c r="C1" s="3" t="s">
        <v>12</v>
      </c>
    </row>
    <row r="2" spans="1:3" ht="15.75">
      <c r="A2" s="4" t="s">
        <v>1</v>
      </c>
      <c r="B2" s="4" t="str">
        <f>IF(A2="Amarillo","Buena Suete","Mala Suerte")</f>
        <v>Mala Suerte</v>
      </c>
      <c r="C2" s="5">
        <f>IF(A2="Amarillo",100000,50000)</f>
        <v>50000</v>
      </c>
    </row>
    <row r="3" spans="1:3" ht="15.75">
      <c r="A3" s="4" t="s">
        <v>2</v>
      </c>
      <c r="B3" s="4" t="str">
        <f t="shared" ref="B3:B11" si="0">IF(A3="Amarillo","Buena Suete","Mala Suerte")</f>
        <v>Mala Suerte</v>
      </c>
      <c r="C3" s="5">
        <f t="shared" ref="C3:C11" si="1">IF(A3="Amarillo",100000,50000)</f>
        <v>50000</v>
      </c>
    </row>
    <row r="4" spans="1:3" ht="15.75">
      <c r="A4" s="4" t="s">
        <v>3</v>
      </c>
      <c r="B4" s="4" t="str">
        <f t="shared" si="0"/>
        <v>Mala Suerte</v>
      </c>
      <c r="C4" s="5">
        <f t="shared" si="1"/>
        <v>50000</v>
      </c>
    </row>
    <row r="5" spans="1:3" ht="15.75">
      <c r="A5" s="4" t="s">
        <v>4</v>
      </c>
      <c r="B5" s="4" t="str">
        <f t="shared" si="0"/>
        <v>Mala Suerte</v>
      </c>
      <c r="C5" s="5">
        <f t="shared" si="1"/>
        <v>50000</v>
      </c>
    </row>
    <row r="6" spans="1:3" ht="15.75">
      <c r="A6" s="4" t="s">
        <v>5</v>
      </c>
      <c r="B6" s="4" t="str">
        <f t="shared" si="0"/>
        <v>Mala Suerte</v>
      </c>
      <c r="C6" s="5">
        <f t="shared" si="1"/>
        <v>50000</v>
      </c>
    </row>
    <row r="7" spans="1:3" ht="15.75">
      <c r="A7" s="4" t="s">
        <v>6</v>
      </c>
      <c r="B7" s="4" t="str">
        <f t="shared" si="0"/>
        <v>Mala Suerte</v>
      </c>
      <c r="C7" s="5">
        <f t="shared" si="1"/>
        <v>50000</v>
      </c>
    </row>
    <row r="8" spans="1:3" ht="15.75">
      <c r="A8" s="4" t="s">
        <v>7</v>
      </c>
      <c r="B8" s="4" t="str">
        <f t="shared" si="0"/>
        <v>Mala Suerte</v>
      </c>
      <c r="C8" s="5">
        <f t="shared" si="1"/>
        <v>50000</v>
      </c>
    </row>
    <row r="9" spans="1:3" ht="15.75">
      <c r="A9" s="4" t="s">
        <v>8</v>
      </c>
      <c r="B9" s="4" t="str">
        <f t="shared" si="0"/>
        <v>Buena Suete</v>
      </c>
      <c r="C9" s="5">
        <f t="shared" si="1"/>
        <v>100000</v>
      </c>
    </row>
    <row r="10" spans="1:3" ht="15.75">
      <c r="A10" s="4" t="s">
        <v>9</v>
      </c>
      <c r="B10" s="4" t="str">
        <f t="shared" si="0"/>
        <v>Mala Suerte</v>
      </c>
      <c r="C10" s="5">
        <f t="shared" si="1"/>
        <v>50000</v>
      </c>
    </row>
    <row r="11" spans="1:3" ht="15.75">
      <c r="A11" s="4" t="s">
        <v>10</v>
      </c>
      <c r="B11" s="4" t="str">
        <f t="shared" si="0"/>
        <v>Mala Suerte</v>
      </c>
      <c r="C11" s="5">
        <f t="shared" si="1"/>
        <v>50000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7" sqref="E7"/>
    </sheetView>
  </sheetViews>
  <sheetFormatPr baseColWidth="10" defaultRowHeight="15"/>
  <sheetData>
    <row r="1" spans="1:5">
      <c r="A1" s="1" t="s">
        <v>24</v>
      </c>
      <c r="B1" s="1" t="s">
        <v>23</v>
      </c>
      <c r="C1" s="1" t="s">
        <v>25</v>
      </c>
      <c r="D1" s="1" t="s">
        <v>29</v>
      </c>
    </row>
    <row r="2" spans="1:5">
      <c r="A2" t="s">
        <v>13</v>
      </c>
      <c r="B2">
        <v>17</v>
      </c>
      <c r="C2" t="s">
        <v>28</v>
      </c>
      <c r="D2">
        <f>IF(AND(B2&gt;=18,C2="Ajedrez"),980000,680000)</f>
        <v>680000</v>
      </c>
      <c r="E2">
        <f>IF(AND(B2&gt;=18,C2="Ajedrez"),D2*12%,IF(AND(B2&gt;=18,C2="Futbol"),D2*7%,0))</f>
        <v>0</v>
      </c>
    </row>
    <row r="3" spans="1:5">
      <c r="A3" t="s">
        <v>14</v>
      </c>
      <c r="B3">
        <v>26</v>
      </c>
      <c r="C3" t="s">
        <v>26</v>
      </c>
      <c r="D3">
        <f t="shared" ref="D3:D11" si="0">IF(AND(B3&gt;=18,C3="Ajedrez"),980000,680000)</f>
        <v>980000</v>
      </c>
      <c r="E3">
        <f t="shared" ref="E3:E11" si="1">IF(AND(B3&gt;=18,C3="Ajedrez"),D3*12%,IF(AND(B3&gt;=18,C3="Futbol"),D3*7%,0))</f>
        <v>117600</v>
      </c>
    </row>
    <row r="4" spans="1:5">
      <c r="A4" t="s">
        <v>15</v>
      </c>
      <c r="B4">
        <v>31</v>
      </c>
      <c r="C4" t="s">
        <v>28</v>
      </c>
      <c r="D4">
        <f t="shared" si="0"/>
        <v>680000</v>
      </c>
      <c r="E4">
        <f t="shared" si="1"/>
        <v>47600.000000000007</v>
      </c>
    </row>
    <row r="5" spans="1:5">
      <c r="A5" t="s">
        <v>16</v>
      </c>
      <c r="B5">
        <v>21</v>
      </c>
      <c r="C5" t="s">
        <v>27</v>
      </c>
      <c r="D5">
        <f t="shared" si="0"/>
        <v>680000</v>
      </c>
      <c r="E5">
        <f t="shared" si="1"/>
        <v>0</v>
      </c>
    </row>
    <row r="6" spans="1:5">
      <c r="A6" t="s">
        <v>17</v>
      </c>
      <c r="B6">
        <v>30</v>
      </c>
      <c r="C6" t="s">
        <v>26</v>
      </c>
      <c r="D6">
        <f t="shared" si="0"/>
        <v>980000</v>
      </c>
      <c r="E6">
        <f t="shared" si="1"/>
        <v>117600</v>
      </c>
    </row>
    <row r="7" spans="1:5">
      <c r="A7" t="s">
        <v>18</v>
      </c>
      <c r="B7">
        <v>18</v>
      </c>
      <c r="C7" t="s">
        <v>27</v>
      </c>
      <c r="D7">
        <f t="shared" si="0"/>
        <v>680000</v>
      </c>
      <c r="E7">
        <f t="shared" si="1"/>
        <v>0</v>
      </c>
    </row>
    <row r="8" spans="1:5">
      <c r="A8" t="s">
        <v>19</v>
      </c>
      <c r="B8">
        <v>19</v>
      </c>
      <c r="C8" t="s">
        <v>26</v>
      </c>
      <c r="D8">
        <f t="shared" si="0"/>
        <v>980000</v>
      </c>
      <c r="E8">
        <f t="shared" si="1"/>
        <v>117600</v>
      </c>
    </row>
    <row r="9" spans="1:5">
      <c r="A9" t="s">
        <v>20</v>
      </c>
      <c r="B9">
        <v>15</v>
      </c>
      <c r="C9" t="s">
        <v>26</v>
      </c>
      <c r="D9">
        <f t="shared" si="0"/>
        <v>680000</v>
      </c>
      <c r="E9">
        <f t="shared" si="1"/>
        <v>0</v>
      </c>
    </row>
    <row r="10" spans="1:5">
      <c r="A10" t="s">
        <v>21</v>
      </c>
      <c r="B10">
        <v>16</v>
      </c>
      <c r="C10" t="s">
        <v>28</v>
      </c>
      <c r="D10">
        <f t="shared" si="0"/>
        <v>680000</v>
      </c>
      <c r="E10">
        <f t="shared" si="1"/>
        <v>0</v>
      </c>
    </row>
    <row r="11" spans="1:5">
      <c r="A11" t="s">
        <v>22</v>
      </c>
      <c r="B11">
        <v>26</v>
      </c>
      <c r="C11" t="s">
        <v>27</v>
      </c>
      <c r="D11">
        <f t="shared" si="0"/>
        <v>680000</v>
      </c>
      <c r="E11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J1" sqref="J1"/>
    </sheetView>
  </sheetViews>
  <sheetFormatPr baseColWidth="10" defaultRowHeight="15"/>
  <cols>
    <col min="3" max="3" width="11.42578125" customWidth="1"/>
    <col min="5" max="5" width="16.7109375" customWidth="1"/>
    <col min="6" max="8" width="11.42578125" customWidth="1"/>
    <col min="9" max="9" width="15.28515625" customWidth="1"/>
  </cols>
  <sheetData>
    <row r="1" spans="1:9">
      <c r="A1" s="1" t="s">
        <v>24</v>
      </c>
      <c r="B1" s="1" t="s">
        <v>30</v>
      </c>
      <c r="C1" s="1" t="s">
        <v>23</v>
      </c>
      <c r="D1" s="1" t="s">
        <v>31</v>
      </c>
      <c r="E1" s="1" t="s">
        <v>49</v>
      </c>
      <c r="F1" s="1" t="s">
        <v>85</v>
      </c>
      <c r="G1" s="1" t="s">
        <v>84</v>
      </c>
      <c r="H1" s="1" t="s">
        <v>87</v>
      </c>
      <c r="I1" s="1" t="s">
        <v>88</v>
      </c>
    </row>
    <row r="2" spans="1:9">
      <c r="A2" s="6" t="s">
        <v>71</v>
      </c>
      <c r="B2" s="7" t="s">
        <v>72</v>
      </c>
      <c r="C2" s="7">
        <v>18</v>
      </c>
      <c r="D2" t="s">
        <v>81</v>
      </c>
      <c r="E2" s="1">
        <v>3</v>
      </c>
      <c r="F2" t="str">
        <f>IF(D2="SI","Casa Propia","Nada")</f>
        <v>Casa Propia</v>
      </c>
      <c r="G2">
        <f>IF(D2="SI",692000*12%+692000,692000)</f>
        <v>775040</v>
      </c>
      <c r="H2">
        <f>IF(AND(D2="SI",C2&gt;=40),180000,40000)</f>
        <v>40000</v>
      </c>
      <c r="I2">
        <f>IF(AND(C2&gt;=50,D2="NO",H2=40000),"Paseo a Coveñas",G2*58%+G2)</f>
        <v>1224563.2</v>
      </c>
    </row>
    <row r="3" spans="1:9">
      <c r="A3" s="6" t="s">
        <v>82</v>
      </c>
      <c r="B3" s="7" t="s">
        <v>32</v>
      </c>
      <c r="C3" s="7">
        <v>19</v>
      </c>
      <c r="D3" t="s">
        <v>80</v>
      </c>
      <c r="E3" s="1">
        <v>0</v>
      </c>
      <c r="F3" t="str">
        <f t="shared" ref="F3:F31" si="0">IF(D3="SI","Casa Propia","Nada")</f>
        <v>Nada</v>
      </c>
      <c r="G3">
        <f t="shared" ref="G3:G31" si="1">IF(D3="SI",692000*12%+692000,692000)</f>
        <v>692000</v>
      </c>
      <c r="H3">
        <f t="shared" ref="H3:H31" si="2">IF(AND(D3="SI",C3&gt;=40),180000,40000)</f>
        <v>40000</v>
      </c>
      <c r="I3">
        <f t="shared" ref="I3:I31" si="3">IF(AND(C3&gt;=50,D3="NO",H3=40000),"Paseo a Coveñas",G3*58%+G3)</f>
        <v>1093360</v>
      </c>
    </row>
    <row r="4" spans="1:9">
      <c r="A4" s="6" t="s">
        <v>14</v>
      </c>
      <c r="B4" s="7" t="s">
        <v>83</v>
      </c>
      <c r="C4" s="7">
        <v>23</v>
      </c>
      <c r="D4" t="s">
        <v>81</v>
      </c>
      <c r="E4" s="1">
        <v>2</v>
      </c>
      <c r="F4" t="str">
        <f t="shared" si="0"/>
        <v>Casa Propia</v>
      </c>
      <c r="G4">
        <f t="shared" si="1"/>
        <v>775040</v>
      </c>
      <c r="H4">
        <f t="shared" si="2"/>
        <v>40000</v>
      </c>
      <c r="I4">
        <f t="shared" si="3"/>
        <v>1224563.2</v>
      </c>
    </row>
    <row r="5" spans="1:9">
      <c r="A5" s="6" t="s">
        <v>15</v>
      </c>
      <c r="B5" s="7" t="s">
        <v>33</v>
      </c>
      <c r="C5" s="7">
        <v>26</v>
      </c>
      <c r="D5" t="s">
        <v>80</v>
      </c>
      <c r="E5" s="1">
        <v>0</v>
      </c>
      <c r="F5" t="str">
        <f t="shared" si="0"/>
        <v>Nada</v>
      </c>
      <c r="G5">
        <f t="shared" si="1"/>
        <v>692000</v>
      </c>
      <c r="H5">
        <f t="shared" si="2"/>
        <v>40000</v>
      </c>
      <c r="I5">
        <f t="shared" si="3"/>
        <v>1093360</v>
      </c>
    </row>
    <row r="6" spans="1:9">
      <c r="A6" s="6" t="s">
        <v>16</v>
      </c>
      <c r="B6" s="7" t="s">
        <v>34</v>
      </c>
      <c r="C6" s="7">
        <v>31</v>
      </c>
      <c r="D6" t="s">
        <v>81</v>
      </c>
      <c r="E6" s="1">
        <v>3</v>
      </c>
      <c r="F6" t="str">
        <f t="shared" si="0"/>
        <v>Casa Propia</v>
      </c>
      <c r="G6">
        <f t="shared" si="1"/>
        <v>775040</v>
      </c>
      <c r="H6">
        <f t="shared" si="2"/>
        <v>40000</v>
      </c>
      <c r="I6">
        <f t="shared" si="3"/>
        <v>1224563.2</v>
      </c>
    </row>
    <row r="7" spans="1:9">
      <c r="A7" s="6" t="s">
        <v>17</v>
      </c>
      <c r="B7" s="7" t="s">
        <v>35</v>
      </c>
      <c r="C7" s="7">
        <v>27</v>
      </c>
      <c r="D7" t="s">
        <v>80</v>
      </c>
      <c r="E7" s="1">
        <v>0</v>
      </c>
      <c r="F7" t="str">
        <f t="shared" si="0"/>
        <v>Nada</v>
      </c>
      <c r="G7">
        <f t="shared" si="1"/>
        <v>692000</v>
      </c>
      <c r="H7">
        <f t="shared" si="2"/>
        <v>40000</v>
      </c>
      <c r="I7">
        <f t="shared" si="3"/>
        <v>1093360</v>
      </c>
    </row>
    <row r="8" spans="1:9">
      <c r="A8" s="6" t="s">
        <v>18</v>
      </c>
      <c r="B8" s="7" t="s">
        <v>36</v>
      </c>
      <c r="C8" s="7">
        <v>19</v>
      </c>
      <c r="D8" t="s">
        <v>81</v>
      </c>
      <c r="E8" s="1">
        <v>1</v>
      </c>
      <c r="F8" t="str">
        <f t="shared" si="0"/>
        <v>Casa Propia</v>
      </c>
      <c r="G8">
        <f t="shared" si="1"/>
        <v>775040</v>
      </c>
      <c r="H8">
        <f t="shared" si="2"/>
        <v>40000</v>
      </c>
      <c r="I8">
        <f t="shared" si="3"/>
        <v>1224563.2</v>
      </c>
    </row>
    <row r="9" spans="1:9">
      <c r="A9" s="6" t="s">
        <v>19</v>
      </c>
      <c r="B9" s="7" t="s">
        <v>37</v>
      </c>
      <c r="C9" s="7">
        <v>17</v>
      </c>
      <c r="D9" t="s">
        <v>81</v>
      </c>
      <c r="E9" s="1">
        <v>2</v>
      </c>
      <c r="F9" t="str">
        <f t="shared" si="0"/>
        <v>Casa Propia</v>
      </c>
      <c r="G9">
        <f t="shared" si="1"/>
        <v>775040</v>
      </c>
      <c r="H9">
        <f t="shared" si="2"/>
        <v>40000</v>
      </c>
      <c r="I9">
        <f t="shared" si="3"/>
        <v>1224563.2</v>
      </c>
    </row>
    <row r="10" spans="1:9">
      <c r="A10" s="6" t="s">
        <v>20</v>
      </c>
      <c r="B10" s="7" t="s">
        <v>38</v>
      </c>
      <c r="C10" s="7">
        <v>19</v>
      </c>
      <c r="D10" t="s">
        <v>81</v>
      </c>
      <c r="E10" s="1">
        <v>4</v>
      </c>
      <c r="F10" t="str">
        <f t="shared" si="0"/>
        <v>Casa Propia</v>
      </c>
      <c r="G10">
        <f t="shared" si="1"/>
        <v>775040</v>
      </c>
      <c r="H10">
        <f t="shared" si="2"/>
        <v>40000</v>
      </c>
      <c r="I10">
        <f t="shared" si="3"/>
        <v>1224563.2</v>
      </c>
    </row>
    <row r="11" spans="1:9">
      <c r="A11" s="6" t="s">
        <v>21</v>
      </c>
      <c r="B11" s="7" t="s">
        <v>39</v>
      </c>
      <c r="C11" s="7">
        <v>23</v>
      </c>
      <c r="D11" t="s">
        <v>80</v>
      </c>
      <c r="E11" s="1">
        <v>0</v>
      </c>
      <c r="F11" t="str">
        <f t="shared" si="0"/>
        <v>Nada</v>
      </c>
      <c r="G11">
        <f t="shared" si="1"/>
        <v>692000</v>
      </c>
      <c r="H11">
        <f t="shared" si="2"/>
        <v>40000</v>
      </c>
      <c r="I11">
        <f t="shared" si="3"/>
        <v>1093360</v>
      </c>
    </row>
    <row r="12" spans="1:9">
      <c r="A12" s="6" t="s">
        <v>22</v>
      </c>
      <c r="B12" s="7" t="s">
        <v>40</v>
      </c>
      <c r="C12" s="7">
        <v>37</v>
      </c>
      <c r="D12" t="s">
        <v>81</v>
      </c>
      <c r="E12" s="1">
        <v>3</v>
      </c>
      <c r="F12" t="str">
        <f t="shared" si="0"/>
        <v>Casa Propia</v>
      </c>
      <c r="G12">
        <f t="shared" si="1"/>
        <v>775040</v>
      </c>
      <c r="H12">
        <f t="shared" si="2"/>
        <v>40000</v>
      </c>
      <c r="I12">
        <f t="shared" si="3"/>
        <v>1224563.2</v>
      </c>
    </row>
    <row r="13" spans="1:9">
      <c r="A13" s="6" t="s">
        <v>41</v>
      </c>
      <c r="B13" s="7" t="s">
        <v>42</v>
      </c>
      <c r="C13" s="7">
        <v>60</v>
      </c>
      <c r="D13" t="s">
        <v>80</v>
      </c>
      <c r="E13" s="1">
        <v>0</v>
      </c>
      <c r="F13" t="str">
        <f t="shared" si="0"/>
        <v>Nada</v>
      </c>
      <c r="G13">
        <f t="shared" si="1"/>
        <v>692000</v>
      </c>
      <c r="H13">
        <f t="shared" si="2"/>
        <v>40000</v>
      </c>
      <c r="I13" t="str">
        <f t="shared" si="3"/>
        <v>Paseo a Coveñas</v>
      </c>
    </row>
    <row r="14" spans="1:9">
      <c r="A14" s="6" t="s">
        <v>14</v>
      </c>
      <c r="B14" s="7" t="s">
        <v>73</v>
      </c>
      <c r="C14" s="7">
        <v>52</v>
      </c>
      <c r="D14" t="s">
        <v>81</v>
      </c>
      <c r="E14" s="1">
        <v>2</v>
      </c>
      <c r="F14" t="str">
        <f t="shared" si="0"/>
        <v>Casa Propia</v>
      </c>
      <c r="G14">
        <f t="shared" si="1"/>
        <v>775040</v>
      </c>
      <c r="H14">
        <f t="shared" si="2"/>
        <v>180000</v>
      </c>
      <c r="I14">
        <f t="shared" si="3"/>
        <v>1224563.2</v>
      </c>
    </row>
    <row r="15" spans="1:9">
      <c r="A15" s="6" t="s">
        <v>43</v>
      </c>
      <c r="B15" s="7" t="s">
        <v>74</v>
      </c>
      <c r="C15" s="7">
        <v>39</v>
      </c>
      <c r="D15" t="s">
        <v>81</v>
      </c>
      <c r="E15" s="1">
        <v>1</v>
      </c>
      <c r="F15" t="str">
        <f t="shared" si="0"/>
        <v>Casa Propia</v>
      </c>
      <c r="G15">
        <f t="shared" si="1"/>
        <v>775040</v>
      </c>
      <c r="H15">
        <f t="shared" si="2"/>
        <v>40000</v>
      </c>
      <c r="I15">
        <f t="shared" si="3"/>
        <v>1224563.2</v>
      </c>
    </row>
    <row r="16" spans="1:9">
      <c r="A16" s="6" t="s">
        <v>44</v>
      </c>
      <c r="B16" s="7" t="s">
        <v>75</v>
      </c>
      <c r="C16" s="7">
        <v>43</v>
      </c>
      <c r="D16" t="s">
        <v>80</v>
      </c>
      <c r="E16" s="1">
        <v>0</v>
      </c>
      <c r="F16" t="str">
        <f t="shared" si="0"/>
        <v>Nada</v>
      </c>
      <c r="G16">
        <f t="shared" si="1"/>
        <v>692000</v>
      </c>
      <c r="H16">
        <f t="shared" si="2"/>
        <v>40000</v>
      </c>
      <c r="I16">
        <f t="shared" si="3"/>
        <v>1093360</v>
      </c>
    </row>
    <row r="17" spans="1:9">
      <c r="A17" s="6" t="s">
        <v>45</v>
      </c>
      <c r="B17" s="7" t="s">
        <v>76</v>
      </c>
      <c r="C17" s="7">
        <v>35</v>
      </c>
      <c r="D17" t="s">
        <v>81</v>
      </c>
      <c r="E17" s="1">
        <v>2</v>
      </c>
      <c r="F17" t="str">
        <f t="shared" si="0"/>
        <v>Casa Propia</v>
      </c>
      <c r="G17">
        <f t="shared" si="1"/>
        <v>775040</v>
      </c>
      <c r="H17">
        <f t="shared" si="2"/>
        <v>40000</v>
      </c>
      <c r="I17">
        <f t="shared" si="3"/>
        <v>1224563.2</v>
      </c>
    </row>
    <row r="18" spans="1:9">
      <c r="A18" s="6" t="s">
        <v>46</v>
      </c>
      <c r="B18" s="7" t="s">
        <v>47</v>
      </c>
      <c r="C18" s="7">
        <v>47</v>
      </c>
      <c r="D18" t="s">
        <v>80</v>
      </c>
      <c r="E18" s="1">
        <v>0</v>
      </c>
      <c r="F18" t="str">
        <f t="shared" si="0"/>
        <v>Nada</v>
      </c>
      <c r="G18">
        <f t="shared" si="1"/>
        <v>692000</v>
      </c>
      <c r="H18">
        <f t="shared" si="2"/>
        <v>40000</v>
      </c>
      <c r="I18">
        <f t="shared" si="3"/>
        <v>1093360</v>
      </c>
    </row>
    <row r="19" spans="1:9">
      <c r="A19" s="6" t="s">
        <v>48</v>
      </c>
      <c r="B19" s="7" t="s">
        <v>60</v>
      </c>
      <c r="C19" s="7">
        <v>46</v>
      </c>
      <c r="D19" t="s">
        <v>81</v>
      </c>
      <c r="E19" s="1">
        <v>3</v>
      </c>
      <c r="F19" t="str">
        <f t="shared" si="0"/>
        <v>Casa Propia</v>
      </c>
      <c r="G19">
        <f t="shared" si="1"/>
        <v>775040</v>
      </c>
      <c r="H19">
        <f t="shared" si="2"/>
        <v>180000</v>
      </c>
      <c r="I19">
        <f t="shared" si="3"/>
        <v>1224563.2</v>
      </c>
    </row>
    <row r="20" spans="1:9">
      <c r="A20" s="6" t="s">
        <v>50</v>
      </c>
      <c r="B20" s="7" t="s">
        <v>77</v>
      </c>
      <c r="C20" s="7">
        <v>72</v>
      </c>
      <c r="D20" t="s">
        <v>81</v>
      </c>
      <c r="E20" s="1">
        <v>2</v>
      </c>
      <c r="F20" t="str">
        <f t="shared" si="0"/>
        <v>Casa Propia</v>
      </c>
      <c r="G20">
        <f t="shared" si="1"/>
        <v>775040</v>
      </c>
      <c r="H20">
        <f t="shared" si="2"/>
        <v>180000</v>
      </c>
      <c r="I20">
        <f t="shared" si="3"/>
        <v>1224563.2</v>
      </c>
    </row>
    <row r="21" spans="1:9">
      <c r="A21" s="6" t="s">
        <v>51</v>
      </c>
      <c r="B21" s="7" t="s">
        <v>79</v>
      </c>
      <c r="C21" s="7">
        <v>59</v>
      </c>
      <c r="D21" t="s">
        <v>81</v>
      </c>
      <c r="E21" s="1">
        <v>5</v>
      </c>
      <c r="F21" t="str">
        <f t="shared" si="0"/>
        <v>Casa Propia</v>
      </c>
      <c r="G21">
        <f t="shared" si="1"/>
        <v>775040</v>
      </c>
      <c r="H21">
        <f t="shared" si="2"/>
        <v>180000</v>
      </c>
      <c r="I21">
        <f t="shared" si="3"/>
        <v>1224563.2</v>
      </c>
    </row>
    <row r="22" spans="1:9">
      <c r="A22" s="6" t="s">
        <v>52</v>
      </c>
      <c r="B22" s="7" t="s">
        <v>78</v>
      </c>
      <c r="C22" s="7">
        <v>19</v>
      </c>
      <c r="D22" t="s">
        <v>80</v>
      </c>
      <c r="E22" s="1">
        <v>0</v>
      </c>
      <c r="F22" t="str">
        <f t="shared" si="0"/>
        <v>Nada</v>
      </c>
      <c r="G22">
        <f t="shared" si="1"/>
        <v>692000</v>
      </c>
      <c r="H22">
        <f t="shared" si="2"/>
        <v>40000</v>
      </c>
      <c r="I22">
        <f t="shared" si="3"/>
        <v>1093360</v>
      </c>
    </row>
    <row r="23" spans="1:9">
      <c r="A23" s="6" t="s">
        <v>69</v>
      </c>
      <c r="B23" s="7" t="s">
        <v>70</v>
      </c>
      <c r="C23" s="7">
        <v>17</v>
      </c>
      <c r="D23" t="s">
        <v>81</v>
      </c>
      <c r="E23" s="1">
        <v>1</v>
      </c>
      <c r="F23" t="str">
        <f t="shared" si="0"/>
        <v>Casa Propia</v>
      </c>
      <c r="G23">
        <f t="shared" si="1"/>
        <v>775040</v>
      </c>
      <c r="H23">
        <f t="shared" si="2"/>
        <v>40000</v>
      </c>
      <c r="I23">
        <f t="shared" si="3"/>
        <v>1224563.2</v>
      </c>
    </row>
    <row r="24" spans="1:9">
      <c r="A24" s="6" t="s">
        <v>67</v>
      </c>
      <c r="B24" s="7" t="s">
        <v>68</v>
      </c>
      <c r="C24" s="7">
        <v>56</v>
      </c>
      <c r="D24" t="s">
        <v>81</v>
      </c>
      <c r="E24" s="1">
        <v>2</v>
      </c>
      <c r="F24" t="str">
        <f t="shared" si="0"/>
        <v>Casa Propia</v>
      </c>
      <c r="G24">
        <f t="shared" si="1"/>
        <v>775040</v>
      </c>
      <c r="H24">
        <f t="shared" si="2"/>
        <v>180000</v>
      </c>
      <c r="I24">
        <f t="shared" si="3"/>
        <v>1224563.2</v>
      </c>
    </row>
    <row r="25" spans="1:9">
      <c r="A25" s="6" t="s">
        <v>53</v>
      </c>
      <c r="B25" s="7" t="s">
        <v>66</v>
      </c>
      <c r="C25" s="7">
        <v>62</v>
      </c>
      <c r="D25" t="s">
        <v>81</v>
      </c>
      <c r="E25" s="1">
        <v>4</v>
      </c>
      <c r="F25" t="str">
        <f t="shared" si="0"/>
        <v>Casa Propia</v>
      </c>
      <c r="G25">
        <f t="shared" si="1"/>
        <v>775040</v>
      </c>
      <c r="H25">
        <f t="shared" si="2"/>
        <v>180000</v>
      </c>
      <c r="I25">
        <f t="shared" si="3"/>
        <v>1224563.2</v>
      </c>
    </row>
    <row r="26" spans="1:9">
      <c r="A26" s="6" t="s">
        <v>54</v>
      </c>
      <c r="B26" s="7" t="s">
        <v>65</v>
      </c>
      <c r="C26" s="7">
        <v>47</v>
      </c>
      <c r="D26" t="s">
        <v>81</v>
      </c>
      <c r="E26" s="1">
        <v>2</v>
      </c>
      <c r="F26" t="str">
        <f t="shared" si="0"/>
        <v>Casa Propia</v>
      </c>
      <c r="G26">
        <f t="shared" si="1"/>
        <v>775040</v>
      </c>
      <c r="H26">
        <f t="shared" si="2"/>
        <v>180000</v>
      </c>
      <c r="I26">
        <f t="shared" si="3"/>
        <v>1224563.2</v>
      </c>
    </row>
    <row r="27" spans="1:9">
      <c r="A27" s="6" t="s">
        <v>55</v>
      </c>
      <c r="B27" s="7" t="s">
        <v>64</v>
      </c>
      <c r="C27" s="7">
        <v>22</v>
      </c>
      <c r="D27" t="s">
        <v>81</v>
      </c>
      <c r="E27" s="1">
        <v>3</v>
      </c>
      <c r="F27" t="str">
        <f t="shared" si="0"/>
        <v>Casa Propia</v>
      </c>
      <c r="G27">
        <f t="shared" si="1"/>
        <v>775040</v>
      </c>
      <c r="H27">
        <f t="shared" si="2"/>
        <v>40000</v>
      </c>
      <c r="I27">
        <f t="shared" si="3"/>
        <v>1224563.2</v>
      </c>
    </row>
    <row r="28" spans="1:9">
      <c r="A28" s="6" t="s">
        <v>56</v>
      </c>
      <c r="B28" s="7" t="s">
        <v>63</v>
      </c>
      <c r="C28" s="7">
        <v>42</v>
      </c>
      <c r="D28" t="s">
        <v>81</v>
      </c>
      <c r="E28" s="1">
        <v>1</v>
      </c>
      <c r="F28" t="str">
        <f t="shared" si="0"/>
        <v>Casa Propia</v>
      </c>
      <c r="G28">
        <f t="shared" si="1"/>
        <v>775040</v>
      </c>
      <c r="H28">
        <f t="shared" si="2"/>
        <v>180000</v>
      </c>
      <c r="I28">
        <f t="shared" si="3"/>
        <v>1224563.2</v>
      </c>
    </row>
    <row r="29" spans="1:9">
      <c r="A29" s="6" t="s">
        <v>57</v>
      </c>
      <c r="B29" s="7" t="s">
        <v>62</v>
      </c>
      <c r="C29" s="7">
        <v>36</v>
      </c>
      <c r="D29" t="s">
        <v>80</v>
      </c>
      <c r="E29" s="1">
        <v>0</v>
      </c>
      <c r="F29" t="str">
        <f t="shared" si="0"/>
        <v>Nada</v>
      </c>
      <c r="G29">
        <f t="shared" si="1"/>
        <v>692000</v>
      </c>
      <c r="H29">
        <f t="shared" si="2"/>
        <v>40000</v>
      </c>
      <c r="I29">
        <f t="shared" si="3"/>
        <v>1093360</v>
      </c>
    </row>
    <row r="30" spans="1:9">
      <c r="A30" s="6" t="s">
        <v>58</v>
      </c>
      <c r="B30" s="7" t="s">
        <v>61</v>
      </c>
      <c r="C30" s="7">
        <v>49</v>
      </c>
      <c r="D30" t="s">
        <v>81</v>
      </c>
      <c r="E30" s="1">
        <v>2</v>
      </c>
      <c r="F30" t="str">
        <f t="shared" si="0"/>
        <v>Casa Propia</v>
      </c>
      <c r="G30">
        <f t="shared" si="1"/>
        <v>775040</v>
      </c>
      <c r="H30">
        <f t="shared" si="2"/>
        <v>180000</v>
      </c>
      <c r="I30">
        <f t="shared" si="3"/>
        <v>1224563.2</v>
      </c>
    </row>
    <row r="31" spans="1:9">
      <c r="A31" s="6" t="s">
        <v>86</v>
      </c>
      <c r="B31" s="7" t="s">
        <v>59</v>
      </c>
      <c r="C31" s="7">
        <v>55</v>
      </c>
      <c r="D31" t="s">
        <v>80</v>
      </c>
      <c r="E31" s="1">
        <v>0</v>
      </c>
      <c r="F31" t="str">
        <f t="shared" si="0"/>
        <v>Nada</v>
      </c>
      <c r="G31">
        <f t="shared" si="1"/>
        <v>692000</v>
      </c>
      <c r="H31">
        <f t="shared" si="2"/>
        <v>40000</v>
      </c>
      <c r="I31" t="str">
        <f t="shared" si="3"/>
        <v>Paseo a Coveñas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G2" sqref="G2"/>
    </sheetView>
  </sheetViews>
  <sheetFormatPr baseColWidth="10" defaultRowHeight="15"/>
  <cols>
    <col min="3" max="6" width="11.42578125" customWidth="1"/>
  </cols>
  <sheetData>
    <row r="1" spans="1:7">
      <c r="A1" s="1" t="s">
        <v>24</v>
      </c>
      <c r="B1" s="1" t="s">
        <v>30</v>
      </c>
      <c r="C1" s="1" t="s">
        <v>23</v>
      </c>
      <c r="D1" s="1" t="s">
        <v>89</v>
      </c>
      <c r="E1" s="1" t="s">
        <v>90</v>
      </c>
      <c r="F1" s="1" t="s">
        <v>122</v>
      </c>
      <c r="G1" s="1" t="s">
        <v>141</v>
      </c>
    </row>
    <row r="2" spans="1:7">
      <c r="A2" s="6" t="s">
        <v>71</v>
      </c>
      <c r="B2" s="7" t="s">
        <v>72</v>
      </c>
      <c r="C2" s="7">
        <v>18</v>
      </c>
      <c r="D2">
        <v>200</v>
      </c>
      <c r="E2">
        <v>1.45</v>
      </c>
      <c r="F2" s="8">
        <f>D2/(E2*E2)</f>
        <v>95.124851367419737</v>
      </c>
      <c r="G2" t="str">
        <f>IF(F2&lt;=18.99,"Delgadez",IF(AND(F2&gt;=18,F2&lt;=24.99),"Normal",IF(AND(F2&gt;=25,F2&lt;=30.99),"Sobre peso",IF(AND(F2&gt;=31,F2&lt;=35.99),"Obeso",IF(AND(F2&gt;=36),"Obecidad AV",0)))))</f>
        <v>Obecidad AV</v>
      </c>
    </row>
    <row r="3" spans="1:7">
      <c r="A3" s="6" t="s">
        <v>82</v>
      </c>
      <c r="B3" s="7" t="s">
        <v>32</v>
      </c>
      <c r="C3" s="7">
        <v>19</v>
      </c>
      <c r="D3">
        <v>67</v>
      </c>
      <c r="E3">
        <v>1.82</v>
      </c>
      <c r="F3" s="8">
        <f t="shared" ref="F3:F51" si="0">D3/(E3*E3)</f>
        <v>20.227025721531216</v>
      </c>
      <c r="G3" t="str">
        <f t="shared" ref="G3:G51" si="1">IF(F3&lt;=18.99,"Delgadez",IF(AND(F3&gt;=18,F3&lt;=24.99),"Normal",IF(AND(F3&gt;=25,F3&lt;=30.99),"Sobre peso",IF(AND(F3&gt;=31,F3&lt;=35.99),"Obeso",IF(AND(F3&gt;=36),"Obecidad AV",0)))))</f>
        <v>Normal</v>
      </c>
    </row>
    <row r="4" spans="1:7">
      <c r="A4" s="6" t="s">
        <v>14</v>
      </c>
      <c r="B4" s="7" t="s">
        <v>83</v>
      </c>
      <c r="C4" s="7">
        <v>23</v>
      </c>
      <c r="D4">
        <v>64</v>
      </c>
      <c r="E4">
        <v>1.79</v>
      </c>
      <c r="F4" s="8">
        <f t="shared" si="0"/>
        <v>19.97440779001904</v>
      </c>
      <c r="G4" t="str">
        <f t="shared" si="1"/>
        <v>Normal</v>
      </c>
    </row>
    <row r="5" spans="1:7">
      <c r="A5" s="6" t="s">
        <v>15</v>
      </c>
      <c r="B5" s="7" t="s">
        <v>33</v>
      </c>
      <c r="C5" s="7">
        <v>26</v>
      </c>
      <c r="D5">
        <v>80</v>
      </c>
      <c r="E5">
        <v>1.68</v>
      </c>
      <c r="F5" s="8">
        <f t="shared" si="0"/>
        <v>28.344671201814062</v>
      </c>
      <c r="G5" t="str">
        <f t="shared" si="1"/>
        <v>Sobre peso</v>
      </c>
    </row>
    <row r="6" spans="1:7">
      <c r="A6" s="6" t="s">
        <v>16</v>
      </c>
      <c r="B6" s="7" t="s">
        <v>34</v>
      </c>
      <c r="C6" s="7">
        <v>31</v>
      </c>
      <c r="D6">
        <v>57</v>
      </c>
      <c r="E6">
        <v>1.75</v>
      </c>
      <c r="F6" s="8">
        <f t="shared" si="0"/>
        <v>18.612244897959183</v>
      </c>
      <c r="G6" t="str">
        <f t="shared" si="1"/>
        <v>Delgadez</v>
      </c>
    </row>
    <row r="7" spans="1:7">
      <c r="A7" s="6" t="s">
        <v>17</v>
      </c>
      <c r="B7" s="7" t="s">
        <v>35</v>
      </c>
      <c r="C7" s="7">
        <v>27</v>
      </c>
      <c r="D7">
        <v>67</v>
      </c>
      <c r="E7">
        <v>1.68</v>
      </c>
      <c r="F7" s="8">
        <f t="shared" si="0"/>
        <v>23.738662131519277</v>
      </c>
      <c r="G7" t="str">
        <f t="shared" si="1"/>
        <v>Normal</v>
      </c>
    </row>
    <row r="8" spans="1:7">
      <c r="A8" s="6" t="s">
        <v>18</v>
      </c>
      <c r="B8" s="7" t="s">
        <v>36</v>
      </c>
      <c r="C8" s="7">
        <v>19</v>
      </c>
      <c r="D8">
        <v>78</v>
      </c>
      <c r="E8">
        <v>1.47</v>
      </c>
      <c r="F8" s="8">
        <f t="shared" si="0"/>
        <v>36.096071081493825</v>
      </c>
      <c r="G8" t="str">
        <f t="shared" si="1"/>
        <v>Obecidad AV</v>
      </c>
    </row>
    <row r="9" spans="1:7">
      <c r="A9" s="6" t="s">
        <v>19</v>
      </c>
      <c r="B9" s="7" t="s">
        <v>37</v>
      </c>
      <c r="C9" s="7">
        <v>17</v>
      </c>
      <c r="D9">
        <v>67</v>
      </c>
      <c r="E9">
        <v>1.59</v>
      </c>
      <c r="F9" s="8">
        <f t="shared" si="0"/>
        <v>26.502116213757365</v>
      </c>
      <c r="G9" t="str">
        <f t="shared" si="1"/>
        <v>Sobre peso</v>
      </c>
    </row>
    <row r="10" spans="1:7">
      <c r="A10" s="6" t="s">
        <v>20</v>
      </c>
      <c r="B10" s="7" t="s">
        <v>38</v>
      </c>
      <c r="C10" s="7">
        <v>19</v>
      </c>
      <c r="D10">
        <v>54</v>
      </c>
      <c r="E10">
        <v>1.58</v>
      </c>
      <c r="F10" s="8">
        <f t="shared" si="0"/>
        <v>21.631148854350261</v>
      </c>
      <c r="G10" t="str">
        <f t="shared" si="1"/>
        <v>Normal</v>
      </c>
    </row>
    <row r="11" spans="1:7">
      <c r="A11" s="6" t="s">
        <v>21</v>
      </c>
      <c r="B11" s="7" t="s">
        <v>39</v>
      </c>
      <c r="C11" s="7">
        <v>23</v>
      </c>
      <c r="D11">
        <v>79</v>
      </c>
      <c r="E11">
        <v>1.73</v>
      </c>
      <c r="F11" s="8">
        <f t="shared" si="0"/>
        <v>26.395803401383272</v>
      </c>
      <c r="G11" t="str">
        <f t="shared" si="1"/>
        <v>Sobre peso</v>
      </c>
    </row>
    <row r="12" spans="1:7">
      <c r="A12" s="6" t="s">
        <v>22</v>
      </c>
      <c r="B12" s="7" t="s">
        <v>40</v>
      </c>
      <c r="C12" s="7">
        <v>37</v>
      </c>
      <c r="D12">
        <v>83</v>
      </c>
      <c r="E12">
        <v>1.47</v>
      </c>
      <c r="F12" s="8">
        <f t="shared" si="0"/>
        <v>38.409921791845996</v>
      </c>
      <c r="G12" t="str">
        <f t="shared" si="1"/>
        <v>Obecidad AV</v>
      </c>
    </row>
    <row r="13" spans="1:7">
      <c r="A13" s="6" t="s">
        <v>41</v>
      </c>
      <c r="B13" s="7" t="s">
        <v>42</v>
      </c>
      <c r="C13" s="7">
        <v>60</v>
      </c>
      <c r="D13">
        <v>45</v>
      </c>
      <c r="E13">
        <v>1.67</v>
      </c>
      <c r="F13" s="8">
        <f t="shared" si="0"/>
        <v>16.135393882892899</v>
      </c>
      <c r="G13" t="str">
        <f t="shared" si="1"/>
        <v>Delgadez</v>
      </c>
    </row>
    <row r="14" spans="1:7">
      <c r="A14" s="6" t="s">
        <v>14</v>
      </c>
      <c r="B14" s="7" t="s">
        <v>73</v>
      </c>
      <c r="C14" s="7">
        <v>52</v>
      </c>
      <c r="D14">
        <v>67</v>
      </c>
      <c r="E14">
        <v>1.65</v>
      </c>
      <c r="F14" s="8">
        <f t="shared" si="0"/>
        <v>24.609733700642796</v>
      </c>
      <c r="G14" t="str">
        <f t="shared" si="1"/>
        <v>Normal</v>
      </c>
    </row>
    <row r="15" spans="1:7">
      <c r="A15" s="6" t="s">
        <v>43</v>
      </c>
      <c r="B15" s="7" t="s">
        <v>74</v>
      </c>
      <c r="C15" s="7">
        <v>39</v>
      </c>
      <c r="D15">
        <v>76</v>
      </c>
      <c r="E15">
        <v>1.76</v>
      </c>
      <c r="F15" s="8">
        <f t="shared" si="0"/>
        <v>24.535123966942148</v>
      </c>
      <c r="G15" t="str">
        <f t="shared" si="1"/>
        <v>Normal</v>
      </c>
    </row>
    <row r="16" spans="1:7">
      <c r="A16" s="6" t="s">
        <v>44</v>
      </c>
      <c r="B16" s="7" t="s">
        <v>75</v>
      </c>
      <c r="C16" s="7">
        <v>43</v>
      </c>
      <c r="D16">
        <v>85</v>
      </c>
      <c r="E16">
        <v>1.73</v>
      </c>
      <c r="F16" s="8">
        <f t="shared" si="0"/>
        <v>28.400547963513649</v>
      </c>
      <c r="G16" t="str">
        <f t="shared" si="1"/>
        <v>Sobre peso</v>
      </c>
    </row>
    <row r="17" spans="1:7">
      <c r="A17" s="6" t="s">
        <v>45</v>
      </c>
      <c r="B17" s="7" t="s">
        <v>76</v>
      </c>
      <c r="C17" s="7">
        <v>35</v>
      </c>
      <c r="D17">
        <v>57</v>
      </c>
      <c r="E17">
        <v>1.68</v>
      </c>
      <c r="F17" s="8">
        <f t="shared" si="0"/>
        <v>20.195578231292519</v>
      </c>
      <c r="G17" t="str">
        <f t="shared" si="1"/>
        <v>Normal</v>
      </c>
    </row>
    <row r="18" spans="1:7">
      <c r="A18" s="6" t="s">
        <v>46</v>
      </c>
      <c r="B18" s="7" t="s">
        <v>47</v>
      </c>
      <c r="C18" s="7">
        <v>47</v>
      </c>
      <c r="D18">
        <v>53</v>
      </c>
      <c r="E18">
        <v>1.71</v>
      </c>
      <c r="F18" s="8">
        <f t="shared" si="0"/>
        <v>18.125235115078144</v>
      </c>
      <c r="G18" t="str">
        <f t="shared" si="1"/>
        <v>Delgadez</v>
      </c>
    </row>
    <row r="19" spans="1:7">
      <c r="A19" s="6" t="s">
        <v>48</v>
      </c>
      <c r="B19" s="7" t="s">
        <v>60</v>
      </c>
      <c r="C19" s="7">
        <v>46</v>
      </c>
      <c r="D19">
        <v>69</v>
      </c>
      <c r="E19">
        <v>1.59</v>
      </c>
      <c r="F19" s="8">
        <f t="shared" si="0"/>
        <v>27.29322416043669</v>
      </c>
      <c r="G19" t="str">
        <f t="shared" si="1"/>
        <v>Sobre peso</v>
      </c>
    </row>
    <row r="20" spans="1:7">
      <c r="A20" s="6" t="s">
        <v>50</v>
      </c>
      <c r="B20" s="7" t="s">
        <v>77</v>
      </c>
      <c r="C20" s="7">
        <v>72</v>
      </c>
      <c r="D20">
        <v>68</v>
      </c>
      <c r="E20">
        <v>1.76</v>
      </c>
      <c r="F20" s="8">
        <f t="shared" si="0"/>
        <v>21.952479338842977</v>
      </c>
      <c r="G20" t="str">
        <f t="shared" si="1"/>
        <v>Normal</v>
      </c>
    </row>
    <row r="21" spans="1:7">
      <c r="A21" s="6" t="s">
        <v>51</v>
      </c>
      <c r="B21" s="7" t="s">
        <v>79</v>
      </c>
      <c r="C21" s="7">
        <v>59</v>
      </c>
      <c r="D21">
        <v>85</v>
      </c>
      <c r="E21">
        <v>1.84</v>
      </c>
      <c r="F21" s="8">
        <f t="shared" si="0"/>
        <v>25.10633270321361</v>
      </c>
      <c r="G21" t="str">
        <f t="shared" si="1"/>
        <v>Sobre peso</v>
      </c>
    </row>
    <row r="22" spans="1:7">
      <c r="A22" s="6" t="s">
        <v>52</v>
      </c>
      <c r="B22" s="7" t="s">
        <v>78</v>
      </c>
      <c r="C22" s="7">
        <v>19</v>
      </c>
      <c r="D22">
        <v>93</v>
      </c>
      <c r="E22">
        <v>1.8</v>
      </c>
      <c r="F22" s="8">
        <f t="shared" si="0"/>
        <v>28.703703703703702</v>
      </c>
      <c r="G22" t="str">
        <f t="shared" si="1"/>
        <v>Sobre peso</v>
      </c>
    </row>
    <row r="23" spans="1:7">
      <c r="A23" s="6" t="s">
        <v>69</v>
      </c>
      <c r="B23" s="7" t="s">
        <v>70</v>
      </c>
      <c r="C23" s="7">
        <v>17</v>
      </c>
      <c r="D23">
        <v>73</v>
      </c>
      <c r="E23">
        <v>1.73</v>
      </c>
      <c r="F23" s="8">
        <f t="shared" si="0"/>
        <v>24.391058839252899</v>
      </c>
      <c r="G23" t="str">
        <f t="shared" si="1"/>
        <v>Normal</v>
      </c>
    </row>
    <row r="24" spans="1:7">
      <c r="A24" s="6" t="s">
        <v>67</v>
      </c>
      <c r="B24" s="7" t="s">
        <v>68</v>
      </c>
      <c r="C24" s="7">
        <v>56</v>
      </c>
      <c r="D24">
        <v>65</v>
      </c>
      <c r="E24">
        <v>1.74</v>
      </c>
      <c r="F24" s="8">
        <f t="shared" si="0"/>
        <v>21.469150482230148</v>
      </c>
      <c r="G24" t="str">
        <f t="shared" si="1"/>
        <v>Normal</v>
      </c>
    </row>
    <row r="25" spans="1:7">
      <c r="A25" s="6" t="s">
        <v>53</v>
      </c>
      <c r="B25" s="7" t="s">
        <v>66</v>
      </c>
      <c r="C25" s="7">
        <v>62</v>
      </c>
      <c r="D25">
        <v>82</v>
      </c>
      <c r="E25">
        <v>1.73</v>
      </c>
      <c r="F25" s="8">
        <f t="shared" si="0"/>
        <v>27.398175682448461</v>
      </c>
      <c r="G25" t="str">
        <f t="shared" si="1"/>
        <v>Sobre peso</v>
      </c>
    </row>
    <row r="26" spans="1:7">
      <c r="A26" s="6" t="s">
        <v>54</v>
      </c>
      <c r="B26" s="7" t="s">
        <v>65</v>
      </c>
      <c r="C26" s="7">
        <v>47</v>
      </c>
      <c r="D26">
        <v>61</v>
      </c>
      <c r="E26">
        <v>1.67</v>
      </c>
      <c r="F26" s="8">
        <f t="shared" si="0"/>
        <v>21.872422819032593</v>
      </c>
      <c r="G26" t="str">
        <f t="shared" si="1"/>
        <v>Normal</v>
      </c>
    </row>
    <row r="27" spans="1:7">
      <c r="A27" s="6" t="s">
        <v>55</v>
      </c>
      <c r="B27" s="7" t="s">
        <v>64</v>
      </c>
      <c r="C27" s="7">
        <v>22</v>
      </c>
      <c r="D27">
        <v>73</v>
      </c>
      <c r="E27">
        <v>1.82</v>
      </c>
      <c r="F27" s="8">
        <f t="shared" si="0"/>
        <v>22.03840115928028</v>
      </c>
      <c r="G27" t="str">
        <f t="shared" si="1"/>
        <v>Normal</v>
      </c>
    </row>
    <row r="28" spans="1:7">
      <c r="A28" s="6" t="s">
        <v>56</v>
      </c>
      <c r="B28" s="7" t="s">
        <v>63</v>
      </c>
      <c r="C28" s="7">
        <v>42</v>
      </c>
      <c r="D28">
        <v>52</v>
      </c>
      <c r="E28">
        <v>1.74</v>
      </c>
      <c r="F28" s="8">
        <f t="shared" si="0"/>
        <v>17.175320385784119</v>
      </c>
      <c r="G28" t="str">
        <f t="shared" si="1"/>
        <v>Delgadez</v>
      </c>
    </row>
    <row r="29" spans="1:7">
      <c r="A29" s="6" t="s">
        <v>57</v>
      </c>
      <c r="B29" s="7" t="s">
        <v>62</v>
      </c>
      <c r="C29" s="7">
        <v>36</v>
      </c>
      <c r="D29">
        <v>53</v>
      </c>
      <c r="E29">
        <v>1.63</v>
      </c>
      <c r="F29" s="8">
        <f t="shared" si="0"/>
        <v>19.948059768903612</v>
      </c>
      <c r="G29" t="str">
        <f t="shared" si="1"/>
        <v>Normal</v>
      </c>
    </row>
    <row r="30" spans="1:7">
      <c r="A30" s="6" t="s">
        <v>58</v>
      </c>
      <c r="B30" s="7" t="s">
        <v>61</v>
      </c>
      <c r="C30" s="7">
        <v>49</v>
      </c>
      <c r="D30">
        <v>58</v>
      </c>
      <c r="E30">
        <v>1.72</v>
      </c>
      <c r="F30" s="8">
        <f t="shared" si="0"/>
        <v>19.605191995673341</v>
      </c>
      <c r="G30" t="str">
        <f t="shared" si="1"/>
        <v>Normal</v>
      </c>
    </row>
    <row r="31" spans="1:7">
      <c r="A31" s="6" t="s">
        <v>86</v>
      </c>
      <c r="B31" s="7" t="s">
        <v>59</v>
      </c>
      <c r="C31" s="7">
        <v>55</v>
      </c>
      <c r="D31">
        <v>78</v>
      </c>
      <c r="E31">
        <v>1.73</v>
      </c>
      <c r="F31" s="8">
        <f t="shared" si="0"/>
        <v>26.061679307694877</v>
      </c>
      <c r="G31" t="str">
        <f t="shared" si="1"/>
        <v>Sobre peso</v>
      </c>
    </row>
    <row r="32" spans="1:7">
      <c r="A32" s="6" t="s">
        <v>16</v>
      </c>
      <c r="B32" s="7" t="s">
        <v>91</v>
      </c>
      <c r="C32" s="7">
        <v>23</v>
      </c>
      <c r="D32">
        <v>74</v>
      </c>
      <c r="E32">
        <v>1.77</v>
      </c>
      <c r="F32" s="8">
        <f t="shared" si="0"/>
        <v>23.620287912158062</v>
      </c>
      <c r="G32" t="str">
        <f t="shared" si="1"/>
        <v>Normal</v>
      </c>
    </row>
    <row r="33" spans="1:7">
      <c r="A33" s="6" t="s">
        <v>92</v>
      </c>
      <c r="B33" s="7" t="s">
        <v>93</v>
      </c>
      <c r="C33" s="7">
        <v>45</v>
      </c>
      <c r="D33">
        <v>68</v>
      </c>
      <c r="E33">
        <v>1.68</v>
      </c>
      <c r="F33" s="8">
        <f t="shared" si="0"/>
        <v>24.092970521541954</v>
      </c>
      <c r="G33" t="str">
        <f t="shared" si="1"/>
        <v>Normal</v>
      </c>
    </row>
    <row r="34" spans="1:7">
      <c r="A34" s="6" t="s">
        <v>94</v>
      </c>
      <c r="B34" s="7" t="s">
        <v>62</v>
      </c>
      <c r="C34" s="7">
        <v>62</v>
      </c>
      <c r="D34">
        <v>74</v>
      </c>
      <c r="E34">
        <v>1.75</v>
      </c>
      <c r="F34" s="8">
        <f t="shared" si="0"/>
        <v>24.163265306122447</v>
      </c>
      <c r="G34" t="str">
        <f t="shared" si="1"/>
        <v>Normal</v>
      </c>
    </row>
    <row r="35" spans="1:7">
      <c r="A35" s="6" t="s">
        <v>17</v>
      </c>
      <c r="B35" s="7" t="s">
        <v>95</v>
      </c>
      <c r="C35" s="7">
        <v>76</v>
      </c>
      <c r="D35">
        <v>75</v>
      </c>
      <c r="E35">
        <v>1.64</v>
      </c>
      <c r="F35" s="8">
        <f t="shared" si="0"/>
        <v>27.885187388459254</v>
      </c>
      <c r="G35" t="str">
        <f t="shared" si="1"/>
        <v>Sobre peso</v>
      </c>
    </row>
    <row r="36" spans="1:7">
      <c r="A36" s="6" t="s">
        <v>96</v>
      </c>
      <c r="B36" s="7" t="s">
        <v>97</v>
      </c>
      <c r="C36" s="7">
        <v>24</v>
      </c>
      <c r="D36">
        <v>85</v>
      </c>
      <c r="E36">
        <v>1.85</v>
      </c>
      <c r="F36" s="8">
        <f t="shared" si="0"/>
        <v>24.835646457268076</v>
      </c>
      <c r="G36" t="str">
        <f t="shared" si="1"/>
        <v>Normal</v>
      </c>
    </row>
    <row r="37" spans="1:7">
      <c r="A37" s="6" t="s">
        <v>98</v>
      </c>
      <c r="B37" s="7" t="s">
        <v>99</v>
      </c>
      <c r="C37" s="7">
        <v>26</v>
      </c>
      <c r="D37">
        <v>67</v>
      </c>
      <c r="E37">
        <v>1.76</v>
      </c>
      <c r="F37" s="8">
        <f t="shared" si="0"/>
        <v>21.629648760330578</v>
      </c>
      <c r="G37" t="str">
        <f t="shared" si="1"/>
        <v>Normal</v>
      </c>
    </row>
    <row r="38" spans="1:7">
      <c r="A38" s="6" t="s">
        <v>19</v>
      </c>
      <c r="B38" s="7" t="s">
        <v>100</v>
      </c>
      <c r="C38" s="7">
        <v>14</v>
      </c>
      <c r="D38">
        <v>68</v>
      </c>
      <c r="E38">
        <v>1.58</v>
      </c>
      <c r="F38" s="8">
        <f t="shared" si="0"/>
        <v>27.239224483255885</v>
      </c>
      <c r="G38" t="str">
        <f t="shared" si="1"/>
        <v>Sobre peso</v>
      </c>
    </row>
    <row r="39" spans="1:7">
      <c r="A39" s="6" t="s">
        <v>21</v>
      </c>
      <c r="B39" s="7" t="s">
        <v>101</v>
      </c>
      <c r="C39" s="7">
        <v>16</v>
      </c>
      <c r="D39">
        <v>70</v>
      </c>
      <c r="E39">
        <v>1.78</v>
      </c>
      <c r="F39" s="8">
        <f t="shared" si="0"/>
        <v>22.093170054286073</v>
      </c>
      <c r="G39" t="str">
        <f t="shared" si="1"/>
        <v>Normal</v>
      </c>
    </row>
    <row r="40" spans="1:7">
      <c r="A40" s="6" t="s">
        <v>102</v>
      </c>
      <c r="B40" s="7" t="s">
        <v>103</v>
      </c>
      <c r="C40" s="7">
        <v>19</v>
      </c>
      <c r="D40">
        <v>65</v>
      </c>
      <c r="E40">
        <v>1.69</v>
      </c>
      <c r="F40" s="8">
        <f t="shared" si="0"/>
        <v>22.758306781975424</v>
      </c>
      <c r="G40" t="str">
        <f t="shared" si="1"/>
        <v>Normal</v>
      </c>
    </row>
    <row r="41" spans="1:7">
      <c r="A41" s="6" t="s">
        <v>104</v>
      </c>
      <c r="B41" s="7" t="s">
        <v>105</v>
      </c>
      <c r="C41" s="7">
        <v>25</v>
      </c>
      <c r="D41">
        <v>67</v>
      </c>
      <c r="E41">
        <v>1.78</v>
      </c>
      <c r="F41" s="8">
        <f t="shared" si="0"/>
        <v>21.146319909102385</v>
      </c>
      <c r="G41" t="str">
        <f t="shared" si="1"/>
        <v>Normal</v>
      </c>
    </row>
    <row r="42" spans="1:7">
      <c r="A42" s="6" t="s">
        <v>106</v>
      </c>
      <c r="B42" s="7" t="s">
        <v>107</v>
      </c>
      <c r="C42" s="7">
        <v>32</v>
      </c>
      <c r="D42">
        <v>76</v>
      </c>
      <c r="E42">
        <v>1.56</v>
      </c>
      <c r="F42" s="8">
        <f t="shared" si="0"/>
        <v>31.229454306377381</v>
      </c>
      <c r="G42" t="str">
        <f t="shared" si="1"/>
        <v>Obeso</v>
      </c>
    </row>
    <row r="43" spans="1:7">
      <c r="A43" s="6" t="s">
        <v>108</v>
      </c>
      <c r="B43" s="7" t="s">
        <v>109</v>
      </c>
      <c r="C43" s="7">
        <v>28</v>
      </c>
      <c r="D43">
        <v>56</v>
      </c>
      <c r="E43">
        <v>1.56</v>
      </c>
      <c r="F43" s="8">
        <f t="shared" si="0"/>
        <v>23.011176857330703</v>
      </c>
      <c r="G43" t="str">
        <f t="shared" si="1"/>
        <v>Normal</v>
      </c>
    </row>
    <row r="44" spans="1:7">
      <c r="A44" s="6" t="s">
        <v>110</v>
      </c>
      <c r="B44" s="7" t="s">
        <v>111</v>
      </c>
      <c r="C44" s="7">
        <v>40</v>
      </c>
      <c r="D44">
        <v>78</v>
      </c>
      <c r="E44">
        <v>1.65</v>
      </c>
      <c r="F44" s="8">
        <f t="shared" si="0"/>
        <v>28.650137741046834</v>
      </c>
      <c r="G44" t="str">
        <f t="shared" si="1"/>
        <v>Sobre peso</v>
      </c>
    </row>
    <row r="45" spans="1:7">
      <c r="A45" s="6" t="s">
        <v>67</v>
      </c>
      <c r="B45" s="7" t="s">
        <v>111</v>
      </c>
      <c r="C45" s="7">
        <v>45</v>
      </c>
      <c r="D45">
        <v>67</v>
      </c>
      <c r="E45">
        <v>1.67</v>
      </c>
      <c r="F45" s="8">
        <f t="shared" si="0"/>
        <v>24.023808670084982</v>
      </c>
      <c r="G45" t="str">
        <f t="shared" si="1"/>
        <v>Normal</v>
      </c>
    </row>
    <row r="46" spans="1:7">
      <c r="A46" s="6" t="s">
        <v>53</v>
      </c>
      <c r="B46" s="7" t="s">
        <v>112</v>
      </c>
      <c r="C46" s="7">
        <v>34</v>
      </c>
      <c r="D46">
        <v>83</v>
      </c>
      <c r="E46">
        <v>1.85</v>
      </c>
      <c r="F46" s="8">
        <f t="shared" si="0"/>
        <v>24.251278305332356</v>
      </c>
      <c r="G46" t="str">
        <f t="shared" si="1"/>
        <v>Normal</v>
      </c>
    </row>
    <row r="47" spans="1:7">
      <c r="A47" s="6" t="s">
        <v>14</v>
      </c>
      <c r="B47" s="7" t="s">
        <v>115</v>
      </c>
      <c r="C47" s="7">
        <v>23</v>
      </c>
      <c r="D47">
        <v>56</v>
      </c>
      <c r="E47">
        <v>1.65</v>
      </c>
      <c r="F47" s="8">
        <f t="shared" si="0"/>
        <v>20.569329660238754</v>
      </c>
      <c r="G47" t="str">
        <f t="shared" si="1"/>
        <v>Normal</v>
      </c>
    </row>
    <row r="48" spans="1:7">
      <c r="A48" s="6" t="s">
        <v>113</v>
      </c>
      <c r="B48" s="7" t="s">
        <v>114</v>
      </c>
      <c r="C48" s="7">
        <v>32</v>
      </c>
      <c r="D48">
        <v>74</v>
      </c>
      <c r="E48">
        <v>1.73</v>
      </c>
      <c r="F48" s="8">
        <f t="shared" si="0"/>
        <v>24.725182932941294</v>
      </c>
      <c r="G48" t="str">
        <f t="shared" si="1"/>
        <v>Normal</v>
      </c>
    </row>
    <row r="49" spans="1:7">
      <c r="A49" s="6" t="s">
        <v>116</v>
      </c>
      <c r="B49" s="7" t="s">
        <v>117</v>
      </c>
      <c r="C49" s="7">
        <v>28</v>
      </c>
      <c r="D49">
        <v>77</v>
      </c>
      <c r="E49">
        <v>1.82</v>
      </c>
      <c r="F49" s="8">
        <f t="shared" si="0"/>
        <v>23.245984784446321</v>
      </c>
      <c r="G49" t="str">
        <f t="shared" si="1"/>
        <v>Normal</v>
      </c>
    </row>
    <row r="50" spans="1:7">
      <c r="A50" s="6" t="s">
        <v>118</v>
      </c>
      <c r="B50" s="7" t="s">
        <v>119</v>
      </c>
      <c r="C50" s="7">
        <v>37</v>
      </c>
      <c r="D50">
        <v>56</v>
      </c>
      <c r="E50">
        <v>1.72</v>
      </c>
      <c r="F50" s="8">
        <f t="shared" si="0"/>
        <v>18.92915089237426</v>
      </c>
      <c r="G50" t="str">
        <f t="shared" si="1"/>
        <v>Delgadez</v>
      </c>
    </row>
    <row r="51" spans="1:7">
      <c r="A51" s="6" t="s">
        <v>120</v>
      </c>
      <c r="B51" s="7" t="s">
        <v>121</v>
      </c>
      <c r="C51" s="7">
        <v>18</v>
      </c>
      <c r="D51">
        <v>67</v>
      </c>
      <c r="E51">
        <v>1.68</v>
      </c>
      <c r="F51" s="8">
        <f t="shared" si="0"/>
        <v>23.738662131519277</v>
      </c>
      <c r="G51" t="str">
        <f t="shared" si="1"/>
        <v>Normal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82" zoomScaleNormal="82" workbookViewId="0">
      <selection activeCell="J9" sqref="J9"/>
    </sheetView>
  </sheetViews>
  <sheetFormatPr baseColWidth="10" defaultRowHeight="15"/>
  <cols>
    <col min="5" max="5" width="13.5703125" customWidth="1"/>
    <col min="8" max="8" width="16.85546875" customWidth="1"/>
    <col min="9" max="9" width="19" bestFit="1" customWidth="1"/>
    <col min="10" max="10" width="21.42578125" customWidth="1"/>
    <col min="11" max="11" width="17" bestFit="1" customWidth="1"/>
    <col min="12" max="12" width="16.7109375" bestFit="1" customWidth="1"/>
  </cols>
  <sheetData>
    <row r="1" spans="1:13">
      <c r="A1" s="9" t="s">
        <v>24</v>
      </c>
      <c r="B1" s="9" t="s">
        <v>30</v>
      </c>
      <c r="C1" s="9" t="s">
        <v>31</v>
      </c>
      <c r="D1" s="9" t="s">
        <v>150</v>
      </c>
      <c r="E1" s="9" t="s">
        <v>145</v>
      </c>
      <c r="F1" s="9" t="s">
        <v>84</v>
      </c>
      <c r="G1" s="9" t="s">
        <v>152</v>
      </c>
      <c r="H1" s="9" t="s">
        <v>151</v>
      </c>
      <c r="I1" s="9" t="s">
        <v>153</v>
      </c>
      <c r="J1" s="9" t="s">
        <v>154</v>
      </c>
      <c r="K1" s="9" t="s">
        <v>155</v>
      </c>
      <c r="L1" s="9" t="s">
        <v>156</v>
      </c>
      <c r="M1" s="9" t="s">
        <v>157</v>
      </c>
    </row>
    <row r="2" spans="1:13">
      <c r="A2" s="10" t="s">
        <v>71</v>
      </c>
      <c r="B2" s="10" t="s">
        <v>72</v>
      </c>
      <c r="C2" s="11" t="s">
        <v>81</v>
      </c>
      <c r="D2" s="11">
        <v>56</v>
      </c>
      <c r="E2" s="10" t="s">
        <v>146</v>
      </c>
      <c r="F2" s="12">
        <v>2829000</v>
      </c>
      <c r="G2" s="13">
        <f>F2/D2</f>
        <v>50517.857142857145</v>
      </c>
      <c r="H2" s="12">
        <f>IF(F2&lt;=1378848,77700,0)</f>
        <v>0</v>
      </c>
      <c r="I2" s="12">
        <f ca="1">RANDBETWEEN(0,8)</f>
        <v>6</v>
      </c>
      <c r="J2" s="12">
        <f ca="1">IF(E2="Administrativo",RANDBETWEEN(0,0),IF(E2="Sistemas",RANDBETWEEN(10,30),IF(E2="Producción",RANDBETWEEN(10,30),IF(E2="Contabilidad",J3ALEATORIO.ENTRE(0,8)))))</f>
        <v>0</v>
      </c>
      <c r="K2" s="14">
        <f ca="1">((G2*25%)+G2)*I2</f>
        <v>378883.92857142864</v>
      </c>
      <c r="L2" s="12">
        <f ca="1">((G2*75%)+G2)*J2</f>
        <v>0</v>
      </c>
      <c r="M2" s="12">
        <f>(F2*(D2/30))/360</f>
        <v>14668.888888888889</v>
      </c>
    </row>
    <row r="3" spans="1:13">
      <c r="A3" s="10" t="s">
        <v>82</v>
      </c>
      <c r="B3" s="10" t="s">
        <v>32</v>
      </c>
      <c r="C3" s="11" t="s">
        <v>80</v>
      </c>
      <c r="D3" s="11">
        <v>45</v>
      </c>
      <c r="E3" s="10" t="s">
        <v>147</v>
      </c>
      <c r="F3" s="12">
        <v>2127000</v>
      </c>
      <c r="G3" s="13">
        <f t="shared" ref="G3:G61" si="0">F3/D3</f>
        <v>47266.666666666664</v>
      </c>
      <c r="H3" s="12">
        <f t="shared" ref="H3:H61" si="1">IF(F3&lt;=1378848,77700,0)</f>
        <v>0</v>
      </c>
      <c r="I3" s="12">
        <f ca="1">RANDBETWEEN(8,16)</f>
        <v>14</v>
      </c>
      <c r="J3" s="12">
        <f t="shared" ref="J3:J61" ca="1" si="2">IF(E3="Administrativo",RANDBETWEEN(0,0),IF(E3="Sistemas",RANDBETWEEN(10,30),IF(E3="Producción",RANDBETWEEN(10,30),IF(E3="Contabilidad",RANDBETWEEN(0,8)))))</f>
        <v>4</v>
      </c>
      <c r="K3" s="14">
        <f t="shared" ref="K3:K61" ca="1" si="3">((G3*25%)+G3)*I3</f>
        <v>827166.66666666663</v>
      </c>
      <c r="L3" s="12">
        <f t="shared" ref="L3:L61" ca="1" si="4">((G3*75%)+G3)*J3</f>
        <v>330866.66666666663</v>
      </c>
      <c r="M3" s="12">
        <f t="shared" ref="M3:M61" si="5">(F3*(D3/30))/360</f>
        <v>8862.5</v>
      </c>
    </row>
    <row r="4" spans="1:13">
      <c r="A4" s="10" t="s">
        <v>142</v>
      </c>
      <c r="B4" s="10" t="s">
        <v>83</v>
      </c>
      <c r="C4" s="11" t="s">
        <v>81</v>
      </c>
      <c r="D4" s="11">
        <v>78</v>
      </c>
      <c r="E4" s="10" t="s">
        <v>148</v>
      </c>
      <c r="F4" s="12">
        <v>2051900</v>
      </c>
      <c r="G4" s="13">
        <f t="shared" si="0"/>
        <v>26306.410256410258</v>
      </c>
      <c r="H4" s="12">
        <f t="shared" si="1"/>
        <v>0</v>
      </c>
      <c r="I4" s="12">
        <f ca="1">RANDBETWEEN(0,0)</f>
        <v>0</v>
      </c>
      <c r="J4" s="12">
        <f t="shared" ca="1" si="2"/>
        <v>21</v>
      </c>
      <c r="K4" s="14">
        <f t="shared" ca="1" si="3"/>
        <v>0</v>
      </c>
      <c r="L4" s="12">
        <f t="shared" ca="1" si="4"/>
        <v>966760.57692307699</v>
      </c>
      <c r="M4" s="12">
        <f t="shared" si="5"/>
        <v>14819.277777777777</v>
      </c>
    </row>
    <row r="5" spans="1:13">
      <c r="A5" s="10" t="s">
        <v>143</v>
      </c>
      <c r="B5" s="10" t="s">
        <v>33</v>
      </c>
      <c r="C5" s="11" t="s">
        <v>80</v>
      </c>
      <c r="D5" s="11">
        <v>32</v>
      </c>
      <c r="E5" s="10" t="s">
        <v>149</v>
      </c>
      <c r="F5" s="12">
        <v>689424</v>
      </c>
      <c r="G5" s="13">
        <f t="shared" si="0"/>
        <v>21544.5</v>
      </c>
      <c r="H5" s="12">
        <f t="shared" si="1"/>
        <v>77700</v>
      </c>
      <c r="I5" s="12">
        <f ca="1">RANDBETWEEN(0,20)</f>
        <v>1</v>
      </c>
      <c r="J5" s="12">
        <f t="shared" ca="1" si="2"/>
        <v>21</v>
      </c>
      <c r="K5" s="14">
        <f t="shared" ca="1" si="3"/>
        <v>26930.625</v>
      </c>
      <c r="L5" s="12">
        <f t="shared" ca="1" si="4"/>
        <v>791760.375</v>
      </c>
      <c r="M5" s="12">
        <f t="shared" si="5"/>
        <v>2042.7377777777776</v>
      </c>
    </row>
    <row r="6" spans="1:13">
      <c r="A6" s="10" t="s">
        <v>16</v>
      </c>
      <c r="B6" s="10" t="s">
        <v>34</v>
      </c>
      <c r="C6" s="11" t="s">
        <v>81</v>
      </c>
      <c r="D6" s="11">
        <v>45</v>
      </c>
      <c r="E6" s="10" t="s">
        <v>146</v>
      </c>
      <c r="F6" s="12">
        <v>2829000</v>
      </c>
      <c r="G6" s="13">
        <f t="shared" si="0"/>
        <v>62866.666666666664</v>
      </c>
      <c r="H6" s="12">
        <f t="shared" si="1"/>
        <v>0</v>
      </c>
      <c r="I6" s="12">
        <f ca="1">RANDBETWEEN(0,8)</f>
        <v>0</v>
      </c>
      <c r="J6" s="12">
        <f t="shared" ca="1" si="2"/>
        <v>0</v>
      </c>
      <c r="K6" s="14">
        <f t="shared" ca="1" si="3"/>
        <v>0</v>
      </c>
      <c r="L6" s="12">
        <f t="shared" ca="1" si="4"/>
        <v>0</v>
      </c>
      <c r="M6" s="12">
        <f t="shared" si="5"/>
        <v>11787.5</v>
      </c>
    </row>
    <row r="7" spans="1:13">
      <c r="A7" s="10" t="s">
        <v>144</v>
      </c>
      <c r="B7" s="10" t="s">
        <v>35</v>
      </c>
      <c r="C7" s="11" t="s">
        <v>80</v>
      </c>
      <c r="D7" s="11">
        <v>72</v>
      </c>
      <c r="E7" s="10" t="s">
        <v>147</v>
      </c>
      <c r="F7" s="12">
        <v>2127000</v>
      </c>
      <c r="G7" s="13">
        <f t="shared" si="0"/>
        <v>29541.666666666668</v>
      </c>
      <c r="H7" s="12">
        <f t="shared" si="1"/>
        <v>0</v>
      </c>
      <c r="I7" s="12">
        <f ca="1">RANDBETWEEN(8,16)</f>
        <v>9</v>
      </c>
      <c r="J7" s="12">
        <f t="shared" ca="1" si="2"/>
        <v>2</v>
      </c>
      <c r="K7" s="14">
        <f t="shared" ca="1" si="3"/>
        <v>332343.75</v>
      </c>
      <c r="L7" s="12">
        <f t="shared" ca="1" si="4"/>
        <v>103395.83333333334</v>
      </c>
      <c r="M7" s="12">
        <f t="shared" si="5"/>
        <v>14180</v>
      </c>
    </row>
    <row r="8" spans="1:13">
      <c r="A8" s="10" t="s">
        <v>18</v>
      </c>
      <c r="B8" s="10" t="s">
        <v>36</v>
      </c>
      <c r="C8" s="11" t="s">
        <v>81</v>
      </c>
      <c r="D8" s="11">
        <v>38</v>
      </c>
      <c r="E8" s="10" t="s">
        <v>148</v>
      </c>
      <c r="F8" s="12">
        <v>2051900</v>
      </c>
      <c r="G8" s="13">
        <f t="shared" si="0"/>
        <v>53997.368421052633</v>
      </c>
      <c r="H8" s="12">
        <f t="shared" si="1"/>
        <v>0</v>
      </c>
      <c r="I8" s="12">
        <f ca="1">RANDBETWEEN(0,0)</f>
        <v>0</v>
      </c>
      <c r="J8" s="12">
        <f t="shared" ca="1" si="2"/>
        <v>12</v>
      </c>
      <c r="K8" s="14">
        <f t="shared" ca="1" si="3"/>
        <v>0</v>
      </c>
      <c r="L8" s="12">
        <f t="shared" ca="1" si="4"/>
        <v>1133944.7368421052</v>
      </c>
      <c r="M8" s="12">
        <f t="shared" si="5"/>
        <v>7219.6481481481469</v>
      </c>
    </row>
    <row r="9" spans="1:13">
      <c r="A9" s="10" t="s">
        <v>19</v>
      </c>
      <c r="B9" s="10" t="s">
        <v>37</v>
      </c>
      <c r="C9" s="11" t="s">
        <v>81</v>
      </c>
      <c r="D9" s="11">
        <v>25</v>
      </c>
      <c r="E9" s="10" t="s">
        <v>149</v>
      </c>
      <c r="F9" s="12">
        <v>689424</v>
      </c>
      <c r="G9" s="13">
        <f t="shared" si="0"/>
        <v>27576.959999999999</v>
      </c>
      <c r="H9" s="12">
        <f t="shared" si="1"/>
        <v>77700</v>
      </c>
      <c r="I9" s="12">
        <f ca="1">RANDBETWEEN(0,20)</f>
        <v>0</v>
      </c>
      <c r="J9" s="12">
        <f t="shared" ca="1" si="2"/>
        <v>27</v>
      </c>
      <c r="K9" s="14">
        <f t="shared" ca="1" si="3"/>
        <v>0</v>
      </c>
      <c r="L9" s="12">
        <f t="shared" ca="1" si="4"/>
        <v>1303011.3600000001</v>
      </c>
      <c r="M9" s="12">
        <f t="shared" si="5"/>
        <v>1595.8888888888889</v>
      </c>
    </row>
    <row r="10" spans="1:13">
      <c r="A10" s="10" t="s">
        <v>20</v>
      </c>
      <c r="B10" s="10" t="s">
        <v>38</v>
      </c>
      <c r="C10" s="11" t="s">
        <v>81</v>
      </c>
      <c r="D10" s="11">
        <v>35</v>
      </c>
      <c r="E10" s="10" t="s">
        <v>146</v>
      </c>
      <c r="F10" s="12">
        <v>2829000</v>
      </c>
      <c r="G10" s="13">
        <f t="shared" si="0"/>
        <v>80828.571428571435</v>
      </c>
      <c r="H10" s="12">
        <f t="shared" si="1"/>
        <v>0</v>
      </c>
      <c r="I10" s="12">
        <f ca="1">RANDBETWEEN(0,8)</f>
        <v>0</v>
      </c>
      <c r="J10" s="12">
        <f t="shared" ca="1" si="2"/>
        <v>0</v>
      </c>
      <c r="K10" s="14">
        <f t="shared" ca="1" si="3"/>
        <v>0</v>
      </c>
      <c r="L10" s="12">
        <f t="shared" ca="1" si="4"/>
        <v>0</v>
      </c>
      <c r="M10" s="12">
        <f t="shared" si="5"/>
        <v>9168.0555555555547</v>
      </c>
    </row>
    <row r="11" spans="1:13">
      <c r="A11" s="10" t="s">
        <v>21</v>
      </c>
      <c r="B11" s="10" t="s">
        <v>39</v>
      </c>
      <c r="C11" s="11" t="s">
        <v>80</v>
      </c>
      <c r="D11" s="11">
        <v>78</v>
      </c>
      <c r="E11" s="10" t="s">
        <v>147</v>
      </c>
      <c r="F11" s="12">
        <v>2127000</v>
      </c>
      <c r="G11" s="13">
        <f t="shared" si="0"/>
        <v>27269.23076923077</v>
      </c>
      <c r="H11" s="12">
        <f t="shared" si="1"/>
        <v>0</v>
      </c>
      <c r="I11" s="12">
        <f ca="1">RANDBETWEEN(8,16)</f>
        <v>16</v>
      </c>
      <c r="J11" s="12">
        <f t="shared" ca="1" si="2"/>
        <v>3</v>
      </c>
      <c r="K11" s="14">
        <f t="shared" ca="1" si="3"/>
        <v>545384.61538461538</v>
      </c>
      <c r="L11" s="12">
        <f t="shared" ca="1" si="4"/>
        <v>143163.46153846153</v>
      </c>
      <c r="M11" s="12">
        <f t="shared" si="5"/>
        <v>15361.666666666666</v>
      </c>
    </row>
    <row r="12" spans="1:13">
      <c r="A12" s="10" t="s">
        <v>22</v>
      </c>
      <c r="B12" s="10" t="s">
        <v>40</v>
      </c>
      <c r="C12" s="11" t="s">
        <v>81</v>
      </c>
      <c r="D12" s="11">
        <v>19</v>
      </c>
      <c r="E12" s="10" t="s">
        <v>148</v>
      </c>
      <c r="F12" s="12">
        <v>2051900</v>
      </c>
      <c r="G12" s="13">
        <f t="shared" si="0"/>
        <v>107994.73684210527</v>
      </c>
      <c r="H12" s="12">
        <f t="shared" si="1"/>
        <v>0</v>
      </c>
      <c r="I12" s="12">
        <f ca="1">RANDBETWEEN(0,0)</f>
        <v>0</v>
      </c>
      <c r="J12" s="12">
        <f t="shared" ca="1" si="2"/>
        <v>11</v>
      </c>
      <c r="K12" s="14">
        <f t="shared" ca="1" si="3"/>
        <v>0</v>
      </c>
      <c r="L12" s="12">
        <f t="shared" ca="1" si="4"/>
        <v>2078898.6842105263</v>
      </c>
      <c r="M12" s="12">
        <f t="shared" si="5"/>
        <v>3609.8240740740735</v>
      </c>
    </row>
    <row r="13" spans="1:13">
      <c r="A13" s="10" t="s">
        <v>41</v>
      </c>
      <c r="B13" s="10" t="s">
        <v>42</v>
      </c>
      <c r="C13" s="11" t="s">
        <v>80</v>
      </c>
      <c r="D13" s="11">
        <v>28</v>
      </c>
      <c r="E13" s="10" t="s">
        <v>149</v>
      </c>
      <c r="F13" s="12">
        <v>689424</v>
      </c>
      <c r="G13" s="13">
        <f t="shared" si="0"/>
        <v>24622.285714285714</v>
      </c>
      <c r="H13" s="12">
        <f t="shared" si="1"/>
        <v>77700</v>
      </c>
      <c r="I13" s="12">
        <f ca="1">RANDBETWEEN(0,20)</f>
        <v>7</v>
      </c>
      <c r="J13" s="12">
        <f t="shared" ca="1" si="2"/>
        <v>27</v>
      </c>
      <c r="K13" s="14">
        <f t="shared" ca="1" si="3"/>
        <v>215445</v>
      </c>
      <c r="L13" s="12">
        <f t="shared" ca="1" si="4"/>
        <v>1163403</v>
      </c>
      <c r="M13" s="12">
        <f t="shared" si="5"/>
        <v>1787.3955555555556</v>
      </c>
    </row>
    <row r="14" spans="1:13">
      <c r="A14" s="10" t="s">
        <v>14</v>
      </c>
      <c r="B14" s="10" t="s">
        <v>73</v>
      </c>
      <c r="C14" s="11" t="s">
        <v>81</v>
      </c>
      <c r="D14" s="11">
        <v>29</v>
      </c>
      <c r="E14" s="10" t="s">
        <v>146</v>
      </c>
      <c r="F14" s="12">
        <v>2829000</v>
      </c>
      <c r="G14" s="13">
        <f t="shared" si="0"/>
        <v>97551.724137931029</v>
      </c>
      <c r="H14" s="12">
        <f t="shared" si="1"/>
        <v>0</v>
      </c>
      <c r="I14" s="12">
        <f ca="1">RANDBETWEEN(0,8)</f>
        <v>4</v>
      </c>
      <c r="J14" s="12">
        <f t="shared" ca="1" si="2"/>
        <v>0</v>
      </c>
      <c r="K14" s="14">
        <f t="shared" ca="1" si="3"/>
        <v>487758.62068965513</v>
      </c>
      <c r="L14" s="12">
        <f t="shared" ca="1" si="4"/>
        <v>0</v>
      </c>
      <c r="M14" s="12">
        <f t="shared" si="5"/>
        <v>7596.3888888888887</v>
      </c>
    </row>
    <row r="15" spans="1:13">
      <c r="A15" s="10" t="s">
        <v>43</v>
      </c>
      <c r="B15" s="10" t="s">
        <v>74</v>
      </c>
      <c r="C15" s="11" t="s">
        <v>81</v>
      </c>
      <c r="D15" s="11">
        <v>38</v>
      </c>
      <c r="E15" s="10" t="s">
        <v>147</v>
      </c>
      <c r="F15" s="12">
        <v>2127000</v>
      </c>
      <c r="G15" s="13">
        <f t="shared" si="0"/>
        <v>55973.684210526313</v>
      </c>
      <c r="H15" s="12">
        <f t="shared" si="1"/>
        <v>0</v>
      </c>
      <c r="I15" s="12">
        <f ca="1">RANDBETWEEN(8,16)</f>
        <v>11</v>
      </c>
      <c r="J15" s="12">
        <f t="shared" ca="1" si="2"/>
        <v>6</v>
      </c>
      <c r="K15" s="14">
        <f t="shared" ca="1" si="3"/>
        <v>769638.15789473685</v>
      </c>
      <c r="L15" s="12">
        <f t="shared" ca="1" si="4"/>
        <v>587723.68421052629</v>
      </c>
      <c r="M15" s="12">
        <f t="shared" si="5"/>
        <v>7483.8888888888887</v>
      </c>
    </row>
    <row r="16" spans="1:13">
      <c r="A16" s="10" t="s">
        <v>44</v>
      </c>
      <c r="B16" s="10" t="s">
        <v>75</v>
      </c>
      <c r="C16" s="11" t="s">
        <v>80</v>
      </c>
      <c r="D16" s="11">
        <v>46</v>
      </c>
      <c r="E16" s="10" t="s">
        <v>148</v>
      </c>
      <c r="F16" s="12">
        <v>2051900</v>
      </c>
      <c r="G16" s="13">
        <f t="shared" si="0"/>
        <v>44606.521739130432</v>
      </c>
      <c r="H16" s="12">
        <f t="shared" si="1"/>
        <v>0</v>
      </c>
      <c r="I16" s="12">
        <f ca="1">RANDBETWEEN(0,0)</f>
        <v>0</v>
      </c>
      <c r="J16" s="12">
        <f t="shared" ca="1" si="2"/>
        <v>14</v>
      </c>
      <c r="K16" s="14">
        <f t="shared" ca="1" si="3"/>
        <v>0</v>
      </c>
      <c r="L16" s="12">
        <f t="shared" ca="1" si="4"/>
        <v>1092859.7826086956</v>
      </c>
      <c r="M16" s="12">
        <f t="shared" si="5"/>
        <v>8739.5740740740748</v>
      </c>
    </row>
    <row r="17" spans="1:13">
      <c r="A17" s="10" t="s">
        <v>45</v>
      </c>
      <c r="B17" s="10" t="s">
        <v>76</v>
      </c>
      <c r="C17" s="11" t="s">
        <v>81</v>
      </c>
      <c r="D17" s="11">
        <v>39</v>
      </c>
      <c r="E17" s="10" t="s">
        <v>149</v>
      </c>
      <c r="F17" s="12">
        <v>689424</v>
      </c>
      <c r="G17" s="13">
        <f t="shared" si="0"/>
        <v>17677.538461538461</v>
      </c>
      <c r="H17" s="12">
        <f t="shared" si="1"/>
        <v>77700</v>
      </c>
      <c r="I17" s="12">
        <f ca="1">RANDBETWEEN(0,20)</f>
        <v>4</v>
      </c>
      <c r="J17" s="12">
        <f t="shared" ca="1" si="2"/>
        <v>18</v>
      </c>
      <c r="K17" s="14">
        <f t="shared" ca="1" si="3"/>
        <v>88387.692307692312</v>
      </c>
      <c r="L17" s="12">
        <f t="shared" ca="1" si="4"/>
        <v>556842.4615384615</v>
      </c>
      <c r="M17" s="12">
        <f t="shared" si="5"/>
        <v>2489.586666666667</v>
      </c>
    </row>
    <row r="18" spans="1:13">
      <c r="A18" s="10" t="s">
        <v>46</v>
      </c>
      <c r="B18" s="10" t="s">
        <v>47</v>
      </c>
      <c r="C18" s="11" t="s">
        <v>80</v>
      </c>
      <c r="D18" s="11">
        <v>60</v>
      </c>
      <c r="E18" s="10" t="s">
        <v>146</v>
      </c>
      <c r="F18" s="12">
        <v>2829000</v>
      </c>
      <c r="G18" s="13">
        <f t="shared" si="0"/>
        <v>47150</v>
      </c>
      <c r="H18" s="12">
        <f t="shared" si="1"/>
        <v>0</v>
      </c>
      <c r="I18" s="12">
        <f ca="1">RANDBETWEEN(0,8)</f>
        <v>1</v>
      </c>
      <c r="J18" s="12">
        <f t="shared" ca="1" si="2"/>
        <v>0</v>
      </c>
      <c r="K18" s="14">
        <f t="shared" ca="1" si="3"/>
        <v>58937.5</v>
      </c>
      <c r="L18" s="12">
        <f t="shared" ca="1" si="4"/>
        <v>0</v>
      </c>
      <c r="M18" s="12">
        <f t="shared" si="5"/>
        <v>15716.666666666666</v>
      </c>
    </row>
    <row r="19" spans="1:13">
      <c r="A19" s="10" t="s">
        <v>48</v>
      </c>
      <c r="B19" s="10" t="s">
        <v>60</v>
      </c>
      <c r="C19" s="11" t="s">
        <v>81</v>
      </c>
      <c r="D19" s="11">
        <v>80</v>
      </c>
      <c r="E19" s="10" t="s">
        <v>147</v>
      </c>
      <c r="F19" s="12">
        <v>2127000</v>
      </c>
      <c r="G19" s="13">
        <f t="shared" si="0"/>
        <v>26587.5</v>
      </c>
      <c r="H19" s="12">
        <f t="shared" si="1"/>
        <v>0</v>
      </c>
      <c r="I19" s="12">
        <f ca="1">RANDBETWEEN(8,16)</f>
        <v>11</v>
      </c>
      <c r="J19" s="12">
        <f t="shared" ca="1" si="2"/>
        <v>0</v>
      </c>
      <c r="K19" s="14">
        <f t="shared" ca="1" si="3"/>
        <v>365578.125</v>
      </c>
      <c r="L19" s="12">
        <f t="shared" ca="1" si="4"/>
        <v>0</v>
      </c>
      <c r="M19" s="12">
        <f t="shared" si="5"/>
        <v>15755.555555555555</v>
      </c>
    </row>
    <row r="20" spans="1:13">
      <c r="A20" s="10" t="s">
        <v>50</v>
      </c>
      <c r="B20" s="10" t="s">
        <v>77</v>
      </c>
      <c r="C20" s="11" t="s">
        <v>81</v>
      </c>
      <c r="D20" s="11">
        <v>57</v>
      </c>
      <c r="E20" s="10" t="s">
        <v>148</v>
      </c>
      <c r="F20" s="12">
        <v>2051900</v>
      </c>
      <c r="G20" s="13">
        <f t="shared" si="0"/>
        <v>35998.245614035084</v>
      </c>
      <c r="H20" s="12">
        <f t="shared" si="1"/>
        <v>0</v>
      </c>
      <c r="I20" s="12">
        <f ca="1">RANDBETWEEN(0,0)</f>
        <v>0</v>
      </c>
      <c r="J20" s="12">
        <f t="shared" ca="1" si="2"/>
        <v>12</v>
      </c>
      <c r="K20" s="14">
        <f t="shared" ca="1" si="3"/>
        <v>0</v>
      </c>
      <c r="L20" s="12">
        <f t="shared" ca="1" si="4"/>
        <v>755963.15789473674</v>
      </c>
      <c r="M20" s="12">
        <f t="shared" si="5"/>
        <v>10829.472222222223</v>
      </c>
    </row>
    <row r="21" spans="1:13">
      <c r="A21" s="10" t="s">
        <v>51</v>
      </c>
      <c r="B21" s="10" t="s">
        <v>79</v>
      </c>
      <c r="C21" s="11" t="s">
        <v>81</v>
      </c>
      <c r="D21" s="11">
        <v>34</v>
      </c>
      <c r="E21" s="10" t="s">
        <v>149</v>
      </c>
      <c r="F21" s="12">
        <v>689424</v>
      </c>
      <c r="G21" s="13">
        <f t="shared" si="0"/>
        <v>20277.176470588234</v>
      </c>
      <c r="H21" s="12">
        <f t="shared" si="1"/>
        <v>77700</v>
      </c>
      <c r="I21" s="12">
        <f ca="1">RANDBETWEEN(0,20)</f>
        <v>10</v>
      </c>
      <c r="J21" s="12">
        <f t="shared" ca="1" si="2"/>
        <v>24</v>
      </c>
      <c r="K21" s="14">
        <f t="shared" ca="1" si="3"/>
        <v>253464.70588235295</v>
      </c>
      <c r="L21" s="12">
        <f t="shared" ca="1" si="4"/>
        <v>851641.4117647059</v>
      </c>
      <c r="M21" s="12">
        <f t="shared" si="5"/>
        <v>2170.4088888888887</v>
      </c>
    </row>
    <row r="22" spans="1:13">
      <c r="A22" s="10" t="s">
        <v>52</v>
      </c>
      <c r="B22" s="10" t="s">
        <v>78</v>
      </c>
      <c r="C22" s="11" t="s">
        <v>80</v>
      </c>
      <c r="D22" s="11">
        <v>65</v>
      </c>
      <c r="E22" s="10" t="s">
        <v>146</v>
      </c>
      <c r="F22" s="12">
        <v>2829000</v>
      </c>
      <c r="G22" s="13">
        <f t="shared" si="0"/>
        <v>43523.076923076922</v>
      </c>
      <c r="H22" s="12">
        <f t="shared" si="1"/>
        <v>0</v>
      </c>
      <c r="I22" s="12">
        <f ca="1">RANDBETWEEN(0,8)</f>
        <v>5</v>
      </c>
      <c r="J22" s="12">
        <f t="shared" ca="1" si="2"/>
        <v>0</v>
      </c>
      <c r="K22" s="14">
        <f t="shared" ca="1" si="3"/>
        <v>272019.23076923075</v>
      </c>
      <c r="L22" s="12">
        <f t="shared" ca="1" si="4"/>
        <v>0</v>
      </c>
      <c r="M22" s="12">
        <f t="shared" si="5"/>
        <v>17026.388888888891</v>
      </c>
    </row>
    <row r="23" spans="1:13">
      <c r="A23" s="10" t="s">
        <v>69</v>
      </c>
      <c r="B23" s="10" t="s">
        <v>70</v>
      </c>
      <c r="C23" s="11" t="s">
        <v>81</v>
      </c>
      <c r="D23" s="11">
        <v>47</v>
      </c>
      <c r="E23" s="10" t="s">
        <v>147</v>
      </c>
      <c r="F23" s="12">
        <v>2127000</v>
      </c>
      <c r="G23" s="13">
        <f t="shared" si="0"/>
        <v>45255.319148936171</v>
      </c>
      <c r="H23" s="12">
        <f t="shared" si="1"/>
        <v>0</v>
      </c>
      <c r="I23" s="12">
        <f ca="1">RANDBETWEEN(8,16)</f>
        <v>14</v>
      </c>
      <c r="J23" s="12">
        <f t="shared" ca="1" si="2"/>
        <v>5</v>
      </c>
      <c r="K23" s="14">
        <f t="shared" ca="1" si="3"/>
        <v>791968.08510638296</v>
      </c>
      <c r="L23" s="12">
        <f t="shared" ca="1" si="4"/>
        <v>395984.04255319154</v>
      </c>
      <c r="M23" s="12">
        <f t="shared" si="5"/>
        <v>9256.3888888888887</v>
      </c>
    </row>
    <row r="24" spans="1:13">
      <c r="A24" s="10" t="s">
        <v>67</v>
      </c>
      <c r="B24" s="10" t="s">
        <v>68</v>
      </c>
      <c r="C24" s="11" t="s">
        <v>81</v>
      </c>
      <c r="D24" s="11">
        <v>38</v>
      </c>
      <c r="E24" s="10" t="s">
        <v>148</v>
      </c>
      <c r="F24" s="12">
        <v>2051900</v>
      </c>
      <c r="G24" s="13">
        <f t="shared" si="0"/>
        <v>53997.368421052633</v>
      </c>
      <c r="H24" s="12">
        <f t="shared" si="1"/>
        <v>0</v>
      </c>
      <c r="I24" s="12">
        <f ca="1">RANDBETWEEN(0,0)</f>
        <v>0</v>
      </c>
      <c r="J24" s="12">
        <f t="shared" ca="1" si="2"/>
        <v>29</v>
      </c>
      <c r="K24" s="14">
        <f t="shared" ca="1" si="3"/>
        <v>0</v>
      </c>
      <c r="L24" s="12">
        <f t="shared" ca="1" si="4"/>
        <v>2740366.4473684211</v>
      </c>
      <c r="M24" s="12">
        <f t="shared" si="5"/>
        <v>7219.6481481481469</v>
      </c>
    </row>
    <row r="25" spans="1:13">
      <c r="A25" s="10" t="s">
        <v>53</v>
      </c>
      <c r="B25" s="10" t="s">
        <v>66</v>
      </c>
      <c r="C25" s="11" t="s">
        <v>81</v>
      </c>
      <c r="D25" s="11">
        <v>47</v>
      </c>
      <c r="E25" s="10" t="s">
        <v>149</v>
      </c>
      <c r="F25" s="12">
        <v>689424</v>
      </c>
      <c r="G25" s="13">
        <f t="shared" si="0"/>
        <v>14668.595744680852</v>
      </c>
      <c r="H25" s="12">
        <f t="shared" si="1"/>
        <v>77700</v>
      </c>
      <c r="I25" s="12">
        <f ca="1">RANDBETWEEN(0,20)</f>
        <v>1</v>
      </c>
      <c r="J25" s="12">
        <f t="shared" ca="1" si="2"/>
        <v>18</v>
      </c>
      <c r="K25" s="14">
        <f t="shared" ca="1" si="3"/>
        <v>18335.744680851065</v>
      </c>
      <c r="L25" s="12">
        <f t="shared" ca="1" si="4"/>
        <v>462060.76595744677</v>
      </c>
      <c r="M25" s="12">
        <f t="shared" si="5"/>
        <v>3000.2711111111112</v>
      </c>
    </row>
    <row r="26" spans="1:13">
      <c r="A26" s="10" t="s">
        <v>54</v>
      </c>
      <c r="B26" s="10" t="s">
        <v>65</v>
      </c>
      <c r="C26" s="11" t="s">
        <v>81</v>
      </c>
      <c r="D26" s="11">
        <v>32</v>
      </c>
      <c r="E26" s="10" t="s">
        <v>146</v>
      </c>
      <c r="F26" s="12">
        <v>2829000</v>
      </c>
      <c r="G26" s="13">
        <f t="shared" si="0"/>
        <v>88406.25</v>
      </c>
      <c r="H26" s="12">
        <f t="shared" si="1"/>
        <v>0</v>
      </c>
      <c r="I26" s="12">
        <f ca="1">RANDBETWEEN(0,8)</f>
        <v>7</v>
      </c>
      <c r="J26" s="12">
        <f t="shared" ca="1" si="2"/>
        <v>0</v>
      </c>
      <c r="K26" s="14">
        <f t="shared" ca="1" si="3"/>
        <v>773554.6875</v>
      </c>
      <c r="L26" s="12">
        <f t="shared" ca="1" si="4"/>
        <v>0</v>
      </c>
      <c r="M26" s="12">
        <f t="shared" si="5"/>
        <v>8382.2222222222226</v>
      </c>
    </row>
    <row r="27" spans="1:13">
      <c r="A27" s="10" t="s">
        <v>55</v>
      </c>
      <c r="B27" s="10" t="s">
        <v>64</v>
      </c>
      <c r="C27" s="11" t="s">
        <v>81</v>
      </c>
      <c r="D27" s="11">
        <v>52</v>
      </c>
      <c r="E27" s="10" t="s">
        <v>147</v>
      </c>
      <c r="F27" s="12">
        <v>2127000</v>
      </c>
      <c r="G27" s="13">
        <f t="shared" si="0"/>
        <v>40903.846153846156</v>
      </c>
      <c r="H27" s="12">
        <f t="shared" si="1"/>
        <v>0</v>
      </c>
      <c r="I27" s="12">
        <f ca="1">RANDBETWEEN(8,16)</f>
        <v>10</v>
      </c>
      <c r="J27" s="12">
        <f t="shared" ca="1" si="2"/>
        <v>3</v>
      </c>
      <c r="K27" s="14">
        <f t="shared" ca="1" si="3"/>
        <v>511298.07692307694</v>
      </c>
      <c r="L27" s="12">
        <f t="shared" ca="1" si="4"/>
        <v>214745.19230769234</v>
      </c>
      <c r="M27" s="12">
        <f t="shared" si="5"/>
        <v>10241.111111111111</v>
      </c>
    </row>
    <row r="28" spans="1:13">
      <c r="A28" s="10" t="s">
        <v>56</v>
      </c>
      <c r="B28" s="10" t="s">
        <v>63</v>
      </c>
      <c r="C28" s="11" t="s">
        <v>81</v>
      </c>
      <c r="D28" s="11">
        <v>46</v>
      </c>
      <c r="E28" s="10" t="s">
        <v>148</v>
      </c>
      <c r="F28" s="12">
        <v>2051900</v>
      </c>
      <c r="G28" s="13">
        <f t="shared" si="0"/>
        <v>44606.521739130432</v>
      </c>
      <c r="H28" s="12">
        <f t="shared" si="1"/>
        <v>0</v>
      </c>
      <c r="I28" s="12">
        <f ca="1">RANDBETWEEN(0,0)</f>
        <v>0</v>
      </c>
      <c r="J28" s="12">
        <f t="shared" ca="1" si="2"/>
        <v>14</v>
      </c>
      <c r="K28" s="14">
        <f t="shared" ca="1" si="3"/>
        <v>0</v>
      </c>
      <c r="L28" s="12">
        <f t="shared" ca="1" si="4"/>
        <v>1092859.7826086956</v>
      </c>
      <c r="M28" s="12">
        <f t="shared" si="5"/>
        <v>8739.5740740740748</v>
      </c>
    </row>
    <row r="29" spans="1:13">
      <c r="A29" s="10" t="s">
        <v>57</v>
      </c>
      <c r="B29" s="10" t="s">
        <v>62</v>
      </c>
      <c r="C29" s="11" t="s">
        <v>80</v>
      </c>
      <c r="D29" s="11">
        <v>34</v>
      </c>
      <c r="E29" s="10" t="s">
        <v>149</v>
      </c>
      <c r="F29" s="12">
        <v>689424</v>
      </c>
      <c r="G29" s="13">
        <f t="shared" si="0"/>
        <v>20277.176470588234</v>
      </c>
      <c r="H29" s="12">
        <f t="shared" si="1"/>
        <v>77700</v>
      </c>
      <c r="I29" s="12">
        <f ca="1">RANDBETWEEN(0,20)</f>
        <v>16</v>
      </c>
      <c r="J29" s="12">
        <f t="shared" ca="1" si="2"/>
        <v>22</v>
      </c>
      <c r="K29" s="14">
        <f t="shared" ca="1" si="3"/>
        <v>405543.5294117647</v>
      </c>
      <c r="L29" s="12">
        <f t="shared" ca="1" si="4"/>
        <v>780671.29411764711</v>
      </c>
      <c r="M29" s="12">
        <f t="shared" si="5"/>
        <v>2170.4088888888887</v>
      </c>
    </row>
    <row r="30" spans="1:13">
      <c r="A30" s="10" t="s">
        <v>58</v>
      </c>
      <c r="B30" s="10" t="s">
        <v>61</v>
      </c>
      <c r="C30" s="11" t="s">
        <v>81</v>
      </c>
      <c r="D30" s="11">
        <v>234</v>
      </c>
      <c r="E30" s="10" t="s">
        <v>146</v>
      </c>
      <c r="F30" s="12">
        <v>2829000</v>
      </c>
      <c r="G30" s="13">
        <f t="shared" si="0"/>
        <v>12089.74358974359</v>
      </c>
      <c r="H30" s="12">
        <f t="shared" si="1"/>
        <v>0</v>
      </c>
      <c r="I30" s="12">
        <f ca="1">RANDBETWEEN(0,8)</f>
        <v>7</v>
      </c>
      <c r="J30" s="12">
        <f t="shared" ca="1" si="2"/>
        <v>0</v>
      </c>
      <c r="K30" s="14">
        <f t="shared" ca="1" si="3"/>
        <v>105785.25641025642</v>
      </c>
      <c r="L30" s="12">
        <f t="shared" ca="1" si="4"/>
        <v>0</v>
      </c>
      <c r="M30" s="12">
        <f t="shared" si="5"/>
        <v>61295</v>
      </c>
    </row>
    <row r="31" spans="1:13">
      <c r="A31" s="10" t="s">
        <v>86</v>
      </c>
      <c r="B31" s="10" t="s">
        <v>59</v>
      </c>
      <c r="C31" s="11" t="s">
        <v>80</v>
      </c>
      <c r="D31" s="11">
        <v>176</v>
      </c>
      <c r="E31" s="10" t="s">
        <v>147</v>
      </c>
      <c r="F31" s="12">
        <v>2127000</v>
      </c>
      <c r="G31" s="13">
        <f t="shared" si="0"/>
        <v>12085.227272727272</v>
      </c>
      <c r="H31" s="12">
        <f t="shared" si="1"/>
        <v>0</v>
      </c>
      <c r="I31" s="12">
        <f ca="1">RANDBETWEEN(8,16)</f>
        <v>16</v>
      </c>
      <c r="J31" s="12">
        <f t="shared" ca="1" si="2"/>
        <v>0</v>
      </c>
      <c r="K31" s="14">
        <f t="shared" ca="1" si="3"/>
        <v>241704.54545454544</v>
      </c>
      <c r="L31" s="12">
        <f t="shared" ca="1" si="4"/>
        <v>0</v>
      </c>
      <c r="M31" s="12">
        <f t="shared" si="5"/>
        <v>34662.222222222219</v>
      </c>
    </row>
    <row r="32" spans="1:13">
      <c r="A32" s="10" t="s">
        <v>16</v>
      </c>
      <c r="B32" s="10" t="s">
        <v>91</v>
      </c>
      <c r="C32" s="11" t="s">
        <v>81</v>
      </c>
      <c r="D32" s="11">
        <v>205</v>
      </c>
      <c r="E32" s="10" t="s">
        <v>148</v>
      </c>
      <c r="F32" s="12">
        <v>2051900</v>
      </c>
      <c r="G32" s="13">
        <f t="shared" si="0"/>
        <v>10009.268292682927</v>
      </c>
      <c r="H32" s="12">
        <f t="shared" si="1"/>
        <v>0</v>
      </c>
      <c r="I32" s="12">
        <f ca="1">RANDBETWEEN(0,0)</f>
        <v>0</v>
      </c>
      <c r="J32" s="12">
        <f t="shared" ca="1" si="2"/>
        <v>19</v>
      </c>
      <c r="K32" s="14">
        <f t="shared" ca="1" si="3"/>
        <v>0</v>
      </c>
      <c r="L32" s="12">
        <f t="shared" ca="1" si="4"/>
        <v>332808.17073170736</v>
      </c>
      <c r="M32" s="12">
        <f t="shared" si="5"/>
        <v>38948.101851851847</v>
      </c>
    </row>
    <row r="33" spans="1:13">
      <c r="A33" s="10" t="s">
        <v>92</v>
      </c>
      <c r="B33" s="10" t="s">
        <v>93</v>
      </c>
      <c r="C33" s="11" t="s">
        <v>80</v>
      </c>
      <c r="D33" s="11">
        <v>345</v>
      </c>
      <c r="E33" s="10" t="s">
        <v>149</v>
      </c>
      <c r="F33" s="12">
        <v>689424</v>
      </c>
      <c r="G33" s="13">
        <f t="shared" si="0"/>
        <v>1998.3304347826088</v>
      </c>
      <c r="H33" s="12">
        <f t="shared" si="1"/>
        <v>77700</v>
      </c>
      <c r="I33" s="12">
        <f ca="1">RANDBETWEEN(0,20)</f>
        <v>2</v>
      </c>
      <c r="J33" s="12">
        <f t="shared" ca="1" si="2"/>
        <v>26</v>
      </c>
      <c r="K33" s="14">
        <f t="shared" ca="1" si="3"/>
        <v>4995.826086956522</v>
      </c>
      <c r="L33" s="12">
        <f t="shared" ca="1" si="4"/>
        <v>90924.034782608695</v>
      </c>
      <c r="M33" s="12">
        <f t="shared" si="5"/>
        <v>22023.266666666666</v>
      </c>
    </row>
    <row r="34" spans="1:13">
      <c r="A34" s="10" t="s">
        <v>94</v>
      </c>
      <c r="B34" s="10" t="s">
        <v>62</v>
      </c>
      <c r="C34" s="11" t="s">
        <v>81</v>
      </c>
      <c r="D34" s="11">
        <v>28</v>
      </c>
      <c r="E34" s="10" t="s">
        <v>146</v>
      </c>
      <c r="F34" s="12">
        <v>2829000</v>
      </c>
      <c r="G34" s="13">
        <f t="shared" si="0"/>
        <v>101035.71428571429</v>
      </c>
      <c r="H34" s="12">
        <f t="shared" si="1"/>
        <v>0</v>
      </c>
      <c r="I34" s="12">
        <f ca="1">RANDBETWEEN(0,8)</f>
        <v>1</v>
      </c>
      <c r="J34" s="12">
        <f t="shared" ca="1" si="2"/>
        <v>0</v>
      </c>
      <c r="K34" s="14">
        <f t="shared" ca="1" si="3"/>
        <v>126294.64285714287</v>
      </c>
      <c r="L34" s="12">
        <f t="shared" ca="1" si="4"/>
        <v>0</v>
      </c>
      <c r="M34" s="12">
        <f t="shared" si="5"/>
        <v>7334.4444444444443</v>
      </c>
    </row>
    <row r="35" spans="1:13">
      <c r="A35" s="10" t="s">
        <v>17</v>
      </c>
      <c r="B35" s="10" t="s">
        <v>95</v>
      </c>
      <c r="C35" s="11" t="s">
        <v>80</v>
      </c>
      <c r="D35" s="11">
        <v>46</v>
      </c>
      <c r="E35" s="10" t="s">
        <v>147</v>
      </c>
      <c r="F35" s="12">
        <v>2127000</v>
      </c>
      <c r="G35" s="13">
        <f t="shared" si="0"/>
        <v>46239.130434782608</v>
      </c>
      <c r="H35" s="12">
        <f t="shared" si="1"/>
        <v>0</v>
      </c>
      <c r="I35" s="12">
        <f ca="1">RANDBETWEEN(8,16)</f>
        <v>9</v>
      </c>
      <c r="J35" s="12">
        <f t="shared" ca="1" si="2"/>
        <v>4</v>
      </c>
      <c r="K35" s="14">
        <f t="shared" ca="1" si="3"/>
        <v>520190.21739130432</v>
      </c>
      <c r="L35" s="12">
        <f t="shared" ca="1" si="4"/>
        <v>323673.91304347827</v>
      </c>
      <c r="M35" s="12">
        <f t="shared" si="5"/>
        <v>9059.4444444444453</v>
      </c>
    </row>
    <row r="36" spans="1:13">
      <c r="A36" s="10" t="s">
        <v>96</v>
      </c>
      <c r="B36" s="10" t="s">
        <v>97</v>
      </c>
      <c r="C36" s="11" t="s">
        <v>81</v>
      </c>
      <c r="D36" s="11">
        <v>93</v>
      </c>
      <c r="E36" s="10" t="s">
        <v>148</v>
      </c>
      <c r="F36" s="12">
        <v>2051900</v>
      </c>
      <c r="G36" s="13">
        <f t="shared" si="0"/>
        <v>22063.440860215054</v>
      </c>
      <c r="H36" s="12">
        <f t="shared" si="1"/>
        <v>0</v>
      </c>
      <c r="I36" s="12">
        <f ca="1">RANDBETWEEN(0,0)</f>
        <v>0</v>
      </c>
      <c r="J36" s="12">
        <f t="shared" ca="1" si="2"/>
        <v>13</v>
      </c>
      <c r="K36" s="14">
        <f t="shared" ca="1" si="3"/>
        <v>0</v>
      </c>
      <c r="L36" s="12">
        <f t="shared" ca="1" si="4"/>
        <v>501943.2795698925</v>
      </c>
      <c r="M36" s="12">
        <f t="shared" si="5"/>
        <v>17669.138888888891</v>
      </c>
    </row>
    <row r="37" spans="1:13">
      <c r="A37" s="10" t="s">
        <v>98</v>
      </c>
      <c r="B37" s="10" t="s">
        <v>99</v>
      </c>
      <c r="C37" s="11" t="s">
        <v>80</v>
      </c>
      <c r="D37" s="11">
        <v>107</v>
      </c>
      <c r="E37" s="10" t="s">
        <v>149</v>
      </c>
      <c r="F37" s="12">
        <v>689424</v>
      </c>
      <c r="G37" s="13">
        <f t="shared" si="0"/>
        <v>6443.2149532710282</v>
      </c>
      <c r="H37" s="12">
        <f t="shared" si="1"/>
        <v>77700</v>
      </c>
      <c r="I37" s="12">
        <f ca="1">RANDBETWEEN(0,20)</f>
        <v>0</v>
      </c>
      <c r="J37" s="12">
        <f t="shared" ca="1" si="2"/>
        <v>24</v>
      </c>
      <c r="K37" s="14">
        <f t="shared" ca="1" si="3"/>
        <v>0</v>
      </c>
      <c r="L37" s="12">
        <f t="shared" ca="1" si="4"/>
        <v>270615.02803738316</v>
      </c>
      <c r="M37" s="12">
        <f t="shared" si="5"/>
        <v>6830.4044444444444</v>
      </c>
    </row>
    <row r="38" spans="1:13">
      <c r="A38" s="10" t="s">
        <v>19</v>
      </c>
      <c r="B38" s="10" t="s">
        <v>100</v>
      </c>
      <c r="C38" s="11" t="s">
        <v>81</v>
      </c>
      <c r="D38" s="11">
        <v>126</v>
      </c>
      <c r="E38" s="10" t="s">
        <v>146</v>
      </c>
      <c r="F38" s="12">
        <v>2829000</v>
      </c>
      <c r="G38" s="13">
        <f t="shared" si="0"/>
        <v>22452.380952380954</v>
      </c>
      <c r="H38" s="12">
        <f t="shared" si="1"/>
        <v>0</v>
      </c>
      <c r="I38" s="12">
        <f ca="1">RANDBETWEEN(0,8)</f>
        <v>7</v>
      </c>
      <c r="J38" s="12">
        <f t="shared" ca="1" si="2"/>
        <v>0</v>
      </c>
      <c r="K38" s="14">
        <f t="shared" ca="1" si="3"/>
        <v>196458.33333333334</v>
      </c>
      <c r="L38" s="12">
        <f t="shared" ca="1" si="4"/>
        <v>0</v>
      </c>
      <c r="M38" s="12">
        <f t="shared" si="5"/>
        <v>33005</v>
      </c>
    </row>
    <row r="39" spans="1:13">
      <c r="A39" s="10" t="s">
        <v>21</v>
      </c>
      <c r="B39" s="10" t="s">
        <v>101</v>
      </c>
      <c r="C39" s="11" t="s">
        <v>80</v>
      </c>
      <c r="D39" s="11">
        <v>138</v>
      </c>
      <c r="E39" s="10" t="s">
        <v>147</v>
      </c>
      <c r="F39" s="12">
        <v>2127000</v>
      </c>
      <c r="G39" s="13">
        <f t="shared" si="0"/>
        <v>15413.04347826087</v>
      </c>
      <c r="H39" s="12">
        <f t="shared" si="1"/>
        <v>0</v>
      </c>
      <c r="I39" s="12">
        <f ca="1">RANDBETWEEN(8,16)</f>
        <v>13</v>
      </c>
      <c r="J39" s="12">
        <f t="shared" ca="1" si="2"/>
        <v>7</v>
      </c>
      <c r="K39" s="14">
        <f t="shared" ca="1" si="3"/>
        <v>250461.95652173914</v>
      </c>
      <c r="L39" s="12">
        <f t="shared" ca="1" si="4"/>
        <v>188809.78260869565</v>
      </c>
      <c r="M39" s="12">
        <f t="shared" si="5"/>
        <v>27178.333333333332</v>
      </c>
    </row>
    <row r="40" spans="1:13">
      <c r="A40" s="10" t="s">
        <v>102</v>
      </c>
      <c r="B40" s="10" t="s">
        <v>103</v>
      </c>
      <c r="C40" s="11" t="s">
        <v>80</v>
      </c>
      <c r="D40" s="11">
        <v>145</v>
      </c>
      <c r="E40" s="10" t="s">
        <v>148</v>
      </c>
      <c r="F40" s="12">
        <v>2051900</v>
      </c>
      <c r="G40" s="13">
        <f t="shared" si="0"/>
        <v>14151.034482758621</v>
      </c>
      <c r="H40" s="12">
        <f t="shared" si="1"/>
        <v>0</v>
      </c>
      <c r="I40" s="12">
        <f ca="1">RANDBETWEEN(0,0)</f>
        <v>0</v>
      </c>
      <c r="J40" s="12">
        <f t="shared" ca="1" si="2"/>
        <v>12</v>
      </c>
      <c r="K40" s="14">
        <f t="shared" ca="1" si="3"/>
        <v>0</v>
      </c>
      <c r="L40" s="12">
        <f t="shared" ca="1" si="4"/>
        <v>297171.72413793101</v>
      </c>
      <c r="M40" s="12">
        <f t="shared" si="5"/>
        <v>27548.657407407405</v>
      </c>
    </row>
    <row r="41" spans="1:13">
      <c r="A41" s="10" t="s">
        <v>104</v>
      </c>
      <c r="B41" s="10" t="s">
        <v>105</v>
      </c>
      <c r="C41" s="11" t="s">
        <v>81</v>
      </c>
      <c r="D41" s="11">
        <v>157</v>
      </c>
      <c r="E41" s="10" t="s">
        <v>149</v>
      </c>
      <c r="F41" s="12">
        <v>689424</v>
      </c>
      <c r="G41" s="13">
        <f t="shared" si="0"/>
        <v>4391.2356687898091</v>
      </c>
      <c r="H41" s="12">
        <f t="shared" si="1"/>
        <v>77700</v>
      </c>
      <c r="I41" s="12">
        <f ca="1">RANDBETWEEN(0,20)</f>
        <v>18</v>
      </c>
      <c r="J41" s="12">
        <f t="shared" ca="1" si="2"/>
        <v>25</v>
      </c>
      <c r="K41" s="14">
        <f t="shared" ca="1" si="3"/>
        <v>98802.802547770712</v>
      </c>
      <c r="L41" s="12">
        <f t="shared" ca="1" si="4"/>
        <v>192116.56050955414</v>
      </c>
      <c r="M41" s="12">
        <f t="shared" si="5"/>
        <v>10022.182222222222</v>
      </c>
    </row>
    <row r="42" spans="1:13">
      <c r="A42" s="10" t="s">
        <v>106</v>
      </c>
      <c r="B42" s="10" t="s">
        <v>107</v>
      </c>
      <c r="C42" s="11" t="s">
        <v>80</v>
      </c>
      <c r="D42" s="11">
        <v>185</v>
      </c>
      <c r="E42" s="10" t="s">
        <v>146</v>
      </c>
      <c r="F42" s="12">
        <v>2829000</v>
      </c>
      <c r="G42" s="13">
        <f t="shared" si="0"/>
        <v>15291.891891891892</v>
      </c>
      <c r="H42" s="12">
        <f t="shared" si="1"/>
        <v>0</v>
      </c>
      <c r="I42" s="12">
        <f ca="1">RANDBETWEEN(0,8)</f>
        <v>6</v>
      </c>
      <c r="J42" s="12">
        <f t="shared" ca="1" si="2"/>
        <v>0</v>
      </c>
      <c r="K42" s="14">
        <f t="shared" ca="1" si="3"/>
        <v>114689.18918918917</v>
      </c>
      <c r="L42" s="12">
        <f t="shared" ca="1" si="4"/>
        <v>0</v>
      </c>
      <c r="M42" s="12">
        <f t="shared" si="5"/>
        <v>48459.722222222219</v>
      </c>
    </row>
    <row r="43" spans="1:13">
      <c r="A43" s="10" t="s">
        <v>108</v>
      </c>
      <c r="B43" s="10" t="s">
        <v>109</v>
      </c>
      <c r="C43" s="11" t="s">
        <v>81</v>
      </c>
      <c r="D43" s="11">
        <v>199</v>
      </c>
      <c r="E43" s="10" t="s">
        <v>147</v>
      </c>
      <c r="F43" s="12">
        <v>2127000</v>
      </c>
      <c r="G43" s="13">
        <f t="shared" si="0"/>
        <v>10688.442211055277</v>
      </c>
      <c r="H43" s="12">
        <f t="shared" si="1"/>
        <v>0</v>
      </c>
      <c r="I43" s="12">
        <f ca="1">RANDBETWEEN(8,16)</f>
        <v>12</v>
      </c>
      <c r="J43" s="12">
        <f t="shared" ca="1" si="2"/>
        <v>4</v>
      </c>
      <c r="K43" s="14">
        <f t="shared" ca="1" si="3"/>
        <v>160326.63316582915</v>
      </c>
      <c r="L43" s="12">
        <f t="shared" ca="1" si="4"/>
        <v>74819.095477386931</v>
      </c>
      <c r="M43" s="12">
        <f t="shared" si="5"/>
        <v>39191.944444444445</v>
      </c>
    </row>
    <row r="44" spans="1:13">
      <c r="A44" s="10" t="s">
        <v>110</v>
      </c>
      <c r="B44" s="10" t="s">
        <v>111</v>
      </c>
      <c r="C44" s="11" t="s">
        <v>80</v>
      </c>
      <c r="D44" s="11">
        <v>201</v>
      </c>
      <c r="E44" s="10" t="s">
        <v>148</v>
      </c>
      <c r="F44" s="12">
        <v>2051900</v>
      </c>
      <c r="G44" s="13">
        <f t="shared" si="0"/>
        <v>10208.457711442787</v>
      </c>
      <c r="H44" s="12">
        <f t="shared" si="1"/>
        <v>0</v>
      </c>
      <c r="I44" s="12">
        <f ca="1">RANDBETWEEN(0,0)</f>
        <v>0</v>
      </c>
      <c r="J44" s="12">
        <f t="shared" ca="1" si="2"/>
        <v>20</v>
      </c>
      <c r="K44" s="14">
        <f t="shared" ca="1" si="3"/>
        <v>0</v>
      </c>
      <c r="L44" s="12">
        <f t="shared" ca="1" si="4"/>
        <v>357296.01990049751</v>
      </c>
      <c r="M44" s="12">
        <f t="shared" si="5"/>
        <v>38188.138888888891</v>
      </c>
    </row>
    <row r="45" spans="1:13">
      <c r="A45" s="10" t="s">
        <v>67</v>
      </c>
      <c r="B45" s="10" t="s">
        <v>111</v>
      </c>
      <c r="C45" s="11" t="s">
        <v>81</v>
      </c>
      <c r="D45" s="11">
        <v>220</v>
      </c>
      <c r="E45" s="10" t="s">
        <v>149</v>
      </c>
      <c r="F45" s="12">
        <v>689424</v>
      </c>
      <c r="G45" s="13">
        <f t="shared" si="0"/>
        <v>3133.7454545454543</v>
      </c>
      <c r="H45" s="12">
        <f t="shared" si="1"/>
        <v>77700</v>
      </c>
      <c r="I45" s="12">
        <f ca="1">RANDBETWEEN(0,20)</f>
        <v>7</v>
      </c>
      <c r="J45" s="12">
        <f t="shared" ca="1" si="2"/>
        <v>18</v>
      </c>
      <c r="K45" s="14">
        <f t="shared" ca="1" si="3"/>
        <v>27420.272727272728</v>
      </c>
      <c r="L45" s="12">
        <f t="shared" ca="1" si="4"/>
        <v>98712.981818181797</v>
      </c>
      <c r="M45" s="12">
        <f t="shared" si="5"/>
        <v>14043.822222222223</v>
      </c>
    </row>
    <row r="46" spans="1:13">
      <c r="A46" s="10" t="s">
        <v>53</v>
      </c>
      <c r="B46" s="10" t="s">
        <v>112</v>
      </c>
      <c r="C46" s="11" t="s">
        <v>81</v>
      </c>
      <c r="D46" s="11">
        <v>236</v>
      </c>
      <c r="E46" s="10" t="s">
        <v>146</v>
      </c>
      <c r="F46" s="12">
        <v>2829000</v>
      </c>
      <c r="G46" s="13">
        <f t="shared" si="0"/>
        <v>11987.28813559322</v>
      </c>
      <c r="H46" s="12">
        <f t="shared" si="1"/>
        <v>0</v>
      </c>
      <c r="I46" s="12">
        <f ca="1">RANDBETWEEN(0,8)</f>
        <v>4</v>
      </c>
      <c r="J46" s="12">
        <f t="shared" ca="1" si="2"/>
        <v>0</v>
      </c>
      <c r="K46" s="14">
        <f t="shared" ca="1" si="3"/>
        <v>59936.4406779661</v>
      </c>
      <c r="L46" s="12">
        <f t="shared" ca="1" si="4"/>
        <v>0</v>
      </c>
      <c r="M46" s="12">
        <f t="shared" si="5"/>
        <v>61818.888888888891</v>
      </c>
    </row>
    <row r="47" spans="1:13">
      <c r="A47" s="10" t="s">
        <v>14</v>
      </c>
      <c r="B47" s="10" t="s">
        <v>115</v>
      </c>
      <c r="C47" s="11" t="s">
        <v>81</v>
      </c>
      <c r="D47" s="11">
        <v>187</v>
      </c>
      <c r="E47" s="10" t="s">
        <v>147</v>
      </c>
      <c r="F47" s="12">
        <v>2127000</v>
      </c>
      <c r="G47" s="13">
        <f t="shared" si="0"/>
        <v>11374.331550802139</v>
      </c>
      <c r="H47" s="12">
        <f t="shared" si="1"/>
        <v>0</v>
      </c>
      <c r="I47" s="12">
        <f ca="1">RANDBETWEEN(8,16)</f>
        <v>9</v>
      </c>
      <c r="J47" s="12">
        <f t="shared" ca="1" si="2"/>
        <v>6</v>
      </c>
      <c r="K47" s="14">
        <f t="shared" ca="1" si="3"/>
        <v>127961.22994652406</v>
      </c>
      <c r="L47" s="12">
        <f t="shared" ca="1" si="4"/>
        <v>119430.48128342244</v>
      </c>
      <c r="M47" s="12">
        <f t="shared" si="5"/>
        <v>36828.611111111109</v>
      </c>
    </row>
    <row r="48" spans="1:13">
      <c r="A48" s="10" t="s">
        <v>113</v>
      </c>
      <c r="B48" s="10" t="s">
        <v>114</v>
      </c>
      <c r="C48" s="11" t="s">
        <v>80</v>
      </c>
      <c r="D48" s="11">
        <v>156</v>
      </c>
      <c r="E48" s="10" t="s">
        <v>148</v>
      </c>
      <c r="F48" s="12">
        <v>2051900</v>
      </c>
      <c r="G48" s="13">
        <f t="shared" si="0"/>
        <v>13153.205128205129</v>
      </c>
      <c r="H48" s="12">
        <f t="shared" si="1"/>
        <v>0</v>
      </c>
      <c r="I48" s="12">
        <f ca="1">RANDBETWEEN(0,0)</f>
        <v>0</v>
      </c>
      <c r="J48" s="12">
        <f t="shared" ca="1" si="2"/>
        <v>21</v>
      </c>
      <c r="K48" s="14">
        <f t="shared" ca="1" si="3"/>
        <v>0</v>
      </c>
      <c r="L48" s="12">
        <f t="shared" ca="1" si="4"/>
        <v>483380.2884615385</v>
      </c>
      <c r="M48" s="12">
        <f t="shared" si="5"/>
        <v>29638.555555555555</v>
      </c>
    </row>
    <row r="49" spans="1:13">
      <c r="A49" s="10" t="s">
        <v>116</v>
      </c>
      <c r="B49" s="10" t="s">
        <v>117</v>
      </c>
      <c r="C49" s="11" t="s">
        <v>80</v>
      </c>
      <c r="D49" s="11">
        <v>100</v>
      </c>
      <c r="E49" s="10" t="s">
        <v>149</v>
      </c>
      <c r="F49" s="12">
        <v>689424</v>
      </c>
      <c r="G49" s="13">
        <f t="shared" si="0"/>
        <v>6894.24</v>
      </c>
      <c r="H49" s="12">
        <f t="shared" si="1"/>
        <v>77700</v>
      </c>
      <c r="I49" s="12">
        <f ca="1">RANDBETWEEN(0,20)</f>
        <v>11</v>
      </c>
      <c r="J49" s="12">
        <f t="shared" ca="1" si="2"/>
        <v>20</v>
      </c>
      <c r="K49" s="14">
        <f t="shared" ca="1" si="3"/>
        <v>94795.799999999988</v>
      </c>
      <c r="L49" s="12">
        <f t="shared" ca="1" si="4"/>
        <v>241298.4</v>
      </c>
      <c r="M49" s="12">
        <f t="shared" si="5"/>
        <v>6383.5555555555557</v>
      </c>
    </row>
    <row r="50" spans="1:13">
      <c r="A50" s="10" t="s">
        <v>118</v>
      </c>
      <c r="B50" s="10" t="s">
        <v>119</v>
      </c>
      <c r="C50" s="11" t="s">
        <v>81</v>
      </c>
      <c r="D50" s="11">
        <v>59</v>
      </c>
      <c r="E50" s="10" t="s">
        <v>146</v>
      </c>
      <c r="F50" s="12">
        <v>2829000</v>
      </c>
      <c r="G50" s="13">
        <f t="shared" si="0"/>
        <v>47949.152542372882</v>
      </c>
      <c r="H50" s="12">
        <f t="shared" si="1"/>
        <v>0</v>
      </c>
      <c r="I50" s="12">
        <f ca="1">RANDBETWEEN(0,8)</f>
        <v>3</v>
      </c>
      <c r="J50" s="12">
        <f t="shared" ca="1" si="2"/>
        <v>0</v>
      </c>
      <c r="K50" s="14">
        <f t="shared" ca="1" si="3"/>
        <v>179809.32203389829</v>
      </c>
      <c r="L50" s="12">
        <f t="shared" ca="1" si="4"/>
        <v>0</v>
      </c>
      <c r="M50" s="12">
        <f t="shared" si="5"/>
        <v>15454.722222222223</v>
      </c>
    </row>
    <row r="51" spans="1:13">
      <c r="A51" s="10" t="s">
        <v>120</v>
      </c>
      <c r="B51" s="10" t="s">
        <v>121</v>
      </c>
      <c r="C51" s="11" t="s">
        <v>80</v>
      </c>
      <c r="D51" s="11">
        <v>162</v>
      </c>
      <c r="E51" s="10" t="s">
        <v>147</v>
      </c>
      <c r="F51" s="12">
        <v>2127000</v>
      </c>
      <c r="G51" s="13">
        <f t="shared" si="0"/>
        <v>13129.62962962963</v>
      </c>
      <c r="H51" s="12">
        <f t="shared" si="1"/>
        <v>0</v>
      </c>
      <c r="I51" s="12">
        <f ca="1">RANDBETWEEN(8,16)</f>
        <v>11</v>
      </c>
      <c r="J51" s="12">
        <f t="shared" ca="1" si="2"/>
        <v>7</v>
      </c>
      <c r="K51" s="14">
        <f t="shared" ca="1" si="3"/>
        <v>180532.40740740742</v>
      </c>
      <c r="L51" s="12">
        <f t="shared" ca="1" si="4"/>
        <v>160837.96296296298</v>
      </c>
      <c r="M51" s="12">
        <f t="shared" si="5"/>
        <v>31905</v>
      </c>
    </row>
    <row r="52" spans="1:13">
      <c r="A52" s="10" t="s">
        <v>123</v>
      </c>
      <c r="B52" s="10" t="s">
        <v>124</v>
      </c>
      <c r="C52" s="11" t="s">
        <v>81</v>
      </c>
      <c r="D52" s="11">
        <v>174</v>
      </c>
      <c r="E52" s="10" t="s">
        <v>148</v>
      </c>
      <c r="F52" s="12">
        <v>2051900</v>
      </c>
      <c r="G52" s="13">
        <f t="shared" si="0"/>
        <v>11792.528735632184</v>
      </c>
      <c r="H52" s="12">
        <f t="shared" si="1"/>
        <v>0</v>
      </c>
      <c r="I52" s="12">
        <f ca="1">RANDBETWEEN(0,0)</f>
        <v>0</v>
      </c>
      <c r="J52" s="12">
        <f t="shared" ca="1" si="2"/>
        <v>18</v>
      </c>
      <c r="K52" s="14">
        <f t="shared" ca="1" si="3"/>
        <v>0</v>
      </c>
      <c r="L52" s="12">
        <f t="shared" ca="1" si="4"/>
        <v>371464.6551724138</v>
      </c>
      <c r="M52" s="12">
        <f t="shared" si="5"/>
        <v>33058.388888888891</v>
      </c>
    </row>
    <row r="53" spans="1:13">
      <c r="A53" s="10" t="s">
        <v>108</v>
      </c>
      <c r="B53" s="10" t="s">
        <v>125</v>
      </c>
      <c r="C53" s="11" t="s">
        <v>80</v>
      </c>
      <c r="D53" s="11">
        <v>16</v>
      </c>
      <c r="E53" s="10" t="s">
        <v>149</v>
      </c>
      <c r="F53" s="12">
        <v>689424</v>
      </c>
      <c r="G53" s="13">
        <f t="shared" si="0"/>
        <v>43089</v>
      </c>
      <c r="H53" s="12">
        <f t="shared" si="1"/>
        <v>77700</v>
      </c>
      <c r="I53" s="12">
        <f ca="1">RANDBETWEEN(0,20)</f>
        <v>13</v>
      </c>
      <c r="J53" s="12">
        <f t="shared" ca="1" si="2"/>
        <v>25</v>
      </c>
      <c r="K53" s="14">
        <f t="shared" ca="1" si="3"/>
        <v>700196.25</v>
      </c>
      <c r="L53" s="12">
        <f t="shared" ca="1" si="4"/>
        <v>1885143.75</v>
      </c>
      <c r="M53" s="12">
        <f t="shared" si="5"/>
        <v>1021.3688888888888</v>
      </c>
    </row>
    <row r="54" spans="1:13">
      <c r="A54" s="10" t="s">
        <v>126</v>
      </c>
      <c r="B54" s="10" t="s">
        <v>127</v>
      </c>
      <c r="C54" s="11" t="s">
        <v>81</v>
      </c>
      <c r="D54" s="11">
        <v>29</v>
      </c>
      <c r="E54" s="10" t="s">
        <v>146</v>
      </c>
      <c r="F54" s="12">
        <v>2829000</v>
      </c>
      <c r="G54" s="13">
        <f t="shared" si="0"/>
        <v>97551.724137931029</v>
      </c>
      <c r="H54" s="12">
        <f t="shared" si="1"/>
        <v>0</v>
      </c>
      <c r="I54" s="12">
        <f ca="1">RANDBETWEEN(0,8)</f>
        <v>4</v>
      </c>
      <c r="J54" s="12">
        <f t="shared" ca="1" si="2"/>
        <v>0</v>
      </c>
      <c r="K54" s="14">
        <f t="shared" ca="1" si="3"/>
        <v>487758.62068965513</v>
      </c>
      <c r="L54" s="12">
        <f t="shared" ca="1" si="4"/>
        <v>0</v>
      </c>
      <c r="M54" s="12">
        <f t="shared" si="5"/>
        <v>7596.3888888888887</v>
      </c>
    </row>
    <row r="55" spans="1:13">
      <c r="A55" s="10" t="s">
        <v>128</v>
      </c>
      <c r="B55" s="10" t="s">
        <v>75</v>
      </c>
      <c r="C55" s="11" t="s">
        <v>81</v>
      </c>
      <c r="D55" s="11">
        <v>100</v>
      </c>
      <c r="E55" s="10" t="s">
        <v>147</v>
      </c>
      <c r="F55" s="12">
        <v>2127000</v>
      </c>
      <c r="G55" s="13">
        <f t="shared" si="0"/>
        <v>21270</v>
      </c>
      <c r="H55" s="12">
        <f t="shared" si="1"/>
        <v>0</v>
      </c>
      <c r="I55" s="12">
        <f ca="1">RANDBETWEEN(8,16)</f>
        <v>13</v>
      </c>
      <c r="J55" s="12">
        <f t="shared" ca="1" si="2"/>
        <v>3</v>
      </c>
      <c r="K55" s="14">
        <f t="shared" ca="1" si="3"/>
        <v>345637.5</v>
      </c>
      <c r="L55" s="12">
        <f t="shared" ca="1" si="4"/>
        <v>111667.5</v>
      </c>
      <c r="M55" s="12">
        <f t="shared" si="5"/>
        <v>19694.444444444445</v>
      </c>
    </row>
    <row r="56" spans="1:13">
      <c r="A56" s="10" t="s">
        <v>129</v>
      </c>
      <c r="B56" s="10" t="s">
        <v>130</v>
      </c>
      <c r="C56" s="11" t="s">
        <v>81</v>
      </c>
      <c r="D56" s="11">
        <v>24</v>
      </c>
      <c r="E56" s="10" t="s">
        <v>148</v>
      </c>
      <c r="F56" s="12">
        <v>2051900</v>
      </c>
      <c r="G56" s="13">
        <f t="shared" si="0"/>
        <v>85495.833333333328</v>
      </c>
      <c r="H56" s="12">
        <f t="shared" si="1"/>
        <v>0</v>
      </c>
      <c r="I56" s="12">
        <f ca="1">RANDBETWEEN(0,0)</f>
        <v>0</v>
      </c>
      <c r="J56" s="12">
        <f t="shared" ca="1" si="2"/>
        <v>12</v>
      </c>
      <c r="K56" s="14">
        <f t="shared" ca="1" si="3"/>
        <v>0</v>
      </c>
      <c r="L56" s="12">
        <f t="shared" ca="1" si="4"/>
        <v>1795412.4999999998</v>
      </c>
      <c r="M56" s="12">
        <f t="shared" si="5"/>
        <v>4559.7777777777774</v>
      </c>
    </row>
    <row r="57" spans="1:13">
      <c r="A57" s="10" t="s">
        <v>131</v>
      </c>
      <c r="B57" s="10" t="s">
        <v>132</v>
      </c>
      <c r="C57" s="11" t="s">
        <v>81</v>
      </c>
      <c r="D57" s="11">
        <v>27</v>
      </c>
      <c r="E57" s="10" t="s">
        <v>149</v>
      </c>
      <c r="F57" s="12">
        <v>689424</v>
      </c>
      <c r="G57" s="13">
        <f t="shared" si="0"/>
        <v>25534.222222222223</v>
      </c>
      <c r="H57" s="12">
        <f t="shared" si="1"/>
        <v>77700</v>
      </c>
      <c r="I57" s="12">
        <f ca="1">RANDBETWEEN(0,20)</f>
        <v>20</v>
      </c>
      <c r="J57" s="12">
        <f t="shared" ca="1" si="2"/>
        <v>29</v>
      </c>
      <c r="K57" s="14">
        <f t="shared" ca="1" si="3"/>
        <v>638355.5555555555</v>
      </c>
      <c r="L57" s="12">
        <f t="shared" ca="1" si="4"/>
        <v>1295861.7777777778</v>
      </c>
      <c r="M57" s="12">
        <f t="shared" si="5"/>
        <v>1723.56</v>
      </c>
    </row>
    <row r="58" spans="1:13">
      <c r="A58" s="10" t="s">
        <v>133</v>
      </c>
      <c r="B58" s="10" t="s">
        <v>134</v>
      </c>
      <c r="C58" s="11" t="s">
        <v>80</v>
      </c>
      <c r="D58" s="11">
        <v>69</v>
      </c>
      <c r="E58" s="10" t="s">
        <v>146</v>
      </c>
      <c r="F58" s="12">
        <v>2829000</v>
      </c>
      <c r="G58" s="13">
        <f t="shared" si="0"/>
        <v>41000</v>
      </c>
      <c r="H58" s="12">
        <f t="shared" si="1"/>
        <v>0</v>
      </c>
      <c r="I58" s="12">
        <f ca="1">RANDBETWEEN(0,8)</f>
        <v>0</v>
      </c>
      <c r="J58" s="12">
        <f t="shared" ca="1" si="2"/>
        <v>0</v>
      </c>
      <c r="K58" s="14">
        <f t="shared" ca="1" si="3"/>
        <v>0</v>
      </c>
      <c r="L58" s="12">
        <f t="shared" ca="1" si="4"/>
        <v>0</v>
      </c>
      <c r="M58" s="12">
        <f t="shared" si="5"/>
        <v>18074.166666666664</v>
      </c>
    </row>
    <row r="59" spans="1:13">
      <c r="A59" s="10" t="s">
        <v>135</v>
      </c>
      <c r="B59" s="10" t="s">
        <v>136</v>
      </c>
      <c r="C59" s="11" t="s">
        <v>80</v>
      </c>
      <c r="D59" s="11">
        <v>109</v>
      </c>
      <c r="E59" s="10" t="s">
        <v>147</v>
      </c>
      <c r="F59" s="12">
        <v>2127000</v>
      </c>
      <c r="G59" s="13">
        <f t="shared" si="0"/>
        <v>19513.761467889908</v>
      </c>
      <c r="H59" s="12">
        <f t="shared" si="1"/>
        <v>0</v>
      </c>
      <c r="I59" s="12">
        <f ca="1">RANDBETWEEN(8,16)</f>
        <v>14</v>
      </c>
      <c r="J59" s="12">
        <f t="shared" ca="1" si="2"/>
        <v>0</v>
      </c>
      <c r="K59" s="14">
        <f t="shared" ca="1" si="3"/>
        <v>341490.82568807341</v>
      </c>
      <c r="L59" s="12">
        <f t="shared" ca="1" si="4"/>
        <v>0</v>
      </c>
      <c r="M59" s="12">
        <f t="shared" si="5"/>
        <v>21466.944444444445</v>
      </c>
    </row>
    <row r="60" spans="1:13">
      <c r="A60" s="10" t="s">
        <v>137</v>
      </c>
      <c r="B60" s="10" t="s">
        <v>138</v>
      </c>
      <c r="C60" s="11" t="s">
        <v>80</v>
      </c>
      <c r="D60" s="11">
        <v>203</v>
      </c>
      <c r="E60" s="10" t="s">
        <v>148</v>
      </c>
      <c r="F60" s="12">
        <v>2051900</v>
      </c>
      <c r="G60" s="13">
        <f t="shared" si="0"/>
        <v>10107.881773399014</v>
      </c>
      <c r="H60" s="12">
        <f t="shared" si="1"/>
        <v>0</v>
      </c>
      <c r="I60" s="12">
        <f ca="1">RANDBETWEEN(0,0)</f>
        <v>0</v>
      </c>
      <c r="J60" s="12">
        <f t="shared" ca="1" si="2"/>
        <v>27</v>
      </c>
      <c r="K60" s="14">
        <f t="shared" ca="1" si="3"/>
        <v>0</v>
      </c>
      <c r="L60" s="12">
        <f t="shared" ca="1" si="4"/>
        <v>477597.41379310342</v>
      </c>
      <c r="M60" s="12">
        <f t="shared" si="5"/>
        <v>38568.120370370372</v>
      </c>
    </row>
    <row r="61" spans="1:13">
      <c r="A61" s="10" t="s">
        <v>139</v>
      </c>
      <c r="B61" s="10" t="s">
        <v>140</v>
      </c>
      <c r="C61" s="11" t="s">
        <v>81</v>
      </c>
      <c r="D61" s="11">
        <v>123</v>
      </c>
      <c r="E61" s="10" t="s">
        <v>149</v>
      </c>
      <c r="F61" s="12">
        <v>689424</v>
      </c>
      <c r="G61" s="13">
        <f t="shared" si="0"/>
        <v>5605.0731707317073</v>
      </c>
      <c r="H61" s="12">
        <f t="shared" si="1"/>
        <v>77700</v>
      </c>
      <c r="I61" s="12">
        <f ca="1">RANDBETWEEN(0,20)</f>
        <v>7</v>
      </c>
      <c r="J61" s="12">
        <f t="shared" ca="1" si="2"/>
        <v>13</v>
      </c>
      <c r="K61" s="14">
        <f t="shared" ca="1" si="3"/>
        <v>49044.390243902439</v>
      </c>
      <c r="L61" s="12">
        <f t="shared" ca="1" si="4"/>
        <v>127515.41463414633</v>
      </c>
      <c r="M61" s="12">
        <f t="shared" si="5"/>
        <v>7851.7733333333326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2" sqref="J2"/>
    </sheetView>
  </sheetViews>
  <sheetFormatPr baseColWidth="10" defaultRowHeight="15"/>
  <cols>
    <col min="4" max="4" width="17.7109375" customWidth="1"/>
    <col min="5" max="5" width="14.5703125" customWidth="1"/>
    <col min="6" max="7" width="21.42578125" customWidth="1"/>
    <col min="8" max="8" width="21.140625" customWidth="1"/>
    <col min="9" max="9" width="23.42578125" customWidth="1"/>
    <col min="10" max="10" width="19.42578125" customWidth="1"/>
  </cols>
  <sheetData>
    <row r="1" spans="1:10">
      <c r="A1" s="1" t="s">
        <v>158</v>
      </c>
      <c r="B1" s="1" t="s">
        <v>159</v>
      </c>
      <c r="C1" s="1" t="s">
        <v>160</v>
      </c>
      <c r="D1" s="1" t="s">
        <v>162</v>
      </c>
      <c r="E1" s="1" t="s">
        <v>161</v>
      </c>
      <c r="F1" s="1" t="s">
        <v>164</v>
      </c>
      <c r="G1" s="1" t="s">
        <v>209</v>
      </c>
      <c r="H1" s="15" t="s">
        <v>163</v>
      </c>
      <c r="I1" s="1" t="s">
        <v>207</v>
      </c>
      <c r="J1" s="1" t="s">
        <v>208</v>
      </c>
    </row>
    <row r="2" spans="1:10">
      <c r="A2" t="s">
        <v>165</v>
      </c>
      <c r="B2" t="s">
        <v>179</v>
      </c>
      <c r="C2">
        <v>11</v>
      </c>
      <c r="D2" t="s">
        <v>13</v>
      </c>
      <c r="E2">
        <v>15</v>
      </c>
      <c r="F2" t="s">
        <v>204</v>
      </c>
      <c r="G2" t="s">
        <v>210</v>
      </c>
      <c r="H2" s="16">
        <v>300000</v>
      </c>
      <c r="I2" t="str">
        <f>IF(C2&lt;=7,("Gratis"),("Precio corriente"))</f>
        <v>Precio corriente</v>
      </c>
    </row>
    <row r="3" spans="1:10">
      <c r="A3" t="s">
        <v>166</v>
      </c>
      <c r="B3" t="s">
        <v>180</v>
      </c>
      <c r="C3">
        <v>3</v>
      </c>
      <c r="D3" t="s">
        <v>14</v>
      </c>
      <c r="E3">
        <v>18</v>
      </c>
      <c r="F3" t="s">
        <v>205</v>
      </c>
      <c r="G3" t="s">
        <v>211</v>
      </c>
      <c r="H3" s="15">
        <v>400000</v>
      </c>
      <c r="I3" t="str">
        <f t="shared" ref="I3:I21" si="0">IF(C3&lt;=7,("Gratis"),("Precio corriente"))</f>
        <v>Gratis</v>
      </c>
    </row>
    <row r="4" spans="1:10">
      <c r="A4" t="s">
        <v>167</v>
      </c>
      <c r="B4" t="s">
        <v>203</v>
      </c>
      <c r="C4">
        <v>5</v>
      </c>
      <c r="D4" t="s">
        <v>173</v>
      </c>
      <c r="E4">
        <v>19</v>
      </c>
      <c r="F4" t="s">
        <v>206</v>
      </c>
      <c r="G4" t="s">
        <v>211</v>
      </c>
      <c r="H4" s="15">
        <v>550000</v>
      </c>
      <c r="I4" t="str">
        <f t="shared" si="0"/>
        <v>Gratis</v>
      </c>
    </row>
    <row r="5" spans="1:10">
      <c r="A5" t="s">
        <v>169</v>
      </c>
      <c r="B5" t="s">
        <v>182</v>
      </c>
      <c r="C5">
        <v>2</v>
      </c>
      <c r="D5" t="s">
        <v>45</v>
      </c>
      <c r="E5">
        <v>32</v>
      </c>
      <c r="F5" t="s">
        <v>204</v>
      </c>
      <c r="G5" t="s">
        <v>210</v>
      </c>
      <c r="H5" s="15">
        <v>200000</v>
      </c>
      <c r="I5" t="str">
        <f t="shared" si="0"/>
        <v>Gratis</v>
      </c>
    </row>
    <row r="6" spans="1:10">
      <c r="A6" t="s">
        <v>168</v>
      </c>
      <c r="B6" t="s">
        <v>179</v>
      </c>
      <c r="C6">
        <v>6</v>
      </c>
      <c r="D6" t="s">
        <v>190</v>
      </c>
      <c r="E6">
        <v>14</v>
      </c>
      <c r="F6" t="s">
        <v>205</v>
      </c>
      <c r="G6" t="s">
        <v>211</v>
      </c>
      <c r="H6" s="15">
        <v>350000</v>
      </c>
      <c r="I6" t="str">
        <f t="shared" si="0"/>
        <v>Gratis</v>
      </c>
    </row>
    <row r="7" spans="1:10">
      <c r="A7" t="s">
        <v>170</v>
      </c>
      <c r="B7" t="s">
        <v>180</v>
      </c>
      <c r="C7">
        <v>7</v>
      </c>
      <c r="D7" t="s">
        <v>191</v>
      </c>
      <c r="E7">
        <v>20</v>
      </c>
      <c r="F7" t="s">
        <v>206</v>
      </c>
      <c r="G7" t="s">
        <v>210</v>
      </c>
      <c r="H7" s="15">
        <v>450000</v>
      </c>
      <c r="I7" t="str">
        <f t="shared" si="0"/>
        <v>Gratis</v>
      </c>
    </row>
    <row r="8" spans="1:10">
      <c r="A8" t="s">
        <v>171</v>
      </c>
      <c r="B8" t="s">
        <v>203</v>
      </c>
      <c r="C8">
        <v>8</v>
      </c>
      <c r="D8" t="s">
        <v>192</v>
      </c>
      <c r="E8">
        <v>25</v>
      </c>
      <c r="F8" t="s">
        <v>205</v>
      </c>
      <c r="G8" t="s">
        <v>210</v>
      </c>
      <c r="H8" s="15">
        <v>600000</v>
      </c>
      <c r="I8" t="str">
        <f t="shared" si="0"/>
        <v>Precio corriente</v>
      </c>
    </row>
    <row r="9" spans="1:10">
      <c r="A9" t="s">
        <v>143</v>
      </c>
      <c r="B9" t="s">
        <v>188</v>
      </c>
      <c r="C9">
        <v>23</v>
      </c>
      <c r="D9" t="s">
        <v>193</v>
      </c>
      <c r="E9">
        <v>23</v>
      </c>
      <c r="F9" t="s">
        <v>206</v>
      </c>
      <c r="G9" t="s">
        <v>211</v>
      </c>
      <c r="H9" s="15">
        <v>400000</v>
      </c>
      <c r="I9" t="str">
        <f t="shared" si="0"/>
        <v>Precio corriente</v>
      </c>
    </row>
    <row r="10" spans="1:10">
      <c r="A10" t="s">
        <v>172</v>
      </c>
      <c r="B10" t="s">
        <v>179</v>
      </c>
      <c r="C10">
        <v>10</v>
      </c>
      <c r="D10" t="s">
        <v>194</v>
      </c>
      <c r="E10">
        <v>26</v>
      </c>
      <c r="F10" t="s">
        <v>204</v>
      </c>
      <c r="G10" t="s">
        <v>211</v>
      </c>
      <c r="H10" s="15">
        <v>300000</v>
      </c>
      <c r="I10" t="str">
        <f t="shared" si="0"/>
        <v>Precio corriente</v>
      </c>
    </row>
    <row r="11" spans="1:10">
      <c r="A11" t="s">
        <v>173</v>
      </c>
      <c r="B11" t="s">
        <v>180</v>
      </c>
      <c r="C11">
        <v>4</v>
      </c>
      <c r="D11" t="s">
        <v>195</v>
      </c>
      <c r="E11">
        <v>37</v>
      </c>
      <c r="F11" t="s">
        <v>206</v>
      </c>
      <c r="G11" t="s">
        <v>210</v>
      </c>
      <c r="H11" s="15">
        <v>450000</v>
      </c>
      <c r="I11" t="str">
        <f t="shared" si="0"/>
        <v>Gratis</v>
      </c>
    </row>
    <row r="12" spans="1:10">
      <c r="A12" t="s">
        <v>174</v>
      </c>
      <c r="B12" t="s">
        <v>203</v>
      </c>
      <c r="C12">
        <v>10</v>
      </c>
      <c r="D12" t="s">
        <v>196</v>
      </c>
      <c r="E12">
        <v>53</v>
      </c>
      <c r="F12" t="s">
        <v>205</v>
      </c>
      <c r="G12" t="s">
        <v>211</v>
      </c>
      <c r="H12" s="15">
        <v>600000</v>
      </c>
      <c r="I12" t="str">
        <f t="shared" si="0"/>
        <v>Precio corriente</v>
      </c>
    </row>
    <row r="13" spans="1:10">
      <c r="A13" t="s">
        <v>175</v>
      </c>
      <c r="B13" t="s">
        <v>182</v>
      </c>
      <c r="C13">
        <v>1</v>
      </c>
      <c r="D13" t="s">
        <v>102</v>
      </c>
      <c r="E13">
        <v>51</v>
      </c>
      <c r="F13" t="s">
        <v>204</v>
      </c>
      <c r="G13" t="s">
        <v>210</v>
      </c>
      <c r="H13" s="15">
        <v>200000</v>
      </c>
      <c r="I13" t="str">
        <f t="shared" si="0"/>
        <v>Gratis</v>
      </c>
    </row>
    <row r="14" spans="1:10">
      <c r="A14" t="s">
        <v>176</v>
      </c>
      <c r="B14" t="s">
        <v>179</v>
      </c>
      <c r="C14">
        <v>5</v>
      </c>
      <c r="D14" t="s">
        <v>197</v>
      </c>
      <c r="E14">
        <v>61</v>
      </c>
      <c r="F14" t="s">
        <v>206</v>
      </c>
      <c r="G14" t="s">
        <v>211</v>
      </c>
      <c r="H14" s="15">
        <v>300000</v>
      </c>
      <c r="I14" t="str">
        <f t="shared" si="0"/>
        <v>Gratis</v>
      </c>
    </row>
    <row r="15" spans="1:10">
      <c r="A15" t="s">
        <v>177</v>
      </c>
      <c r="B15" t="s">
        <v>180</v>
      </c>
      <c r="C15">
        <v>3</v>
      </c>
      <c r="D15" t="s">
        <v>198</v>
      </c>
      <c r="E15">
        <v>32</v>
      </c>
      <c r="F15" t="s">
        <v>205</v>
      </c>
      <c r="G15" t="s">
        <v>210</v>
      </c>
      <c r="H15" s="15">
        <v>400000</v>
      </c>
      <c r="I15" t="str">
        <f t="shared" si="0"/>
        <v>Gratis</v>
      </c>
    </row>
    <row r="16" spans="1:10">
      <c r="A16" t="s">
        <v>178</v>
      </c>
      <c r="B16" t="s">
        <v>181</v>
      </c>
      <c r="C16">
        <v>2</v>
      </c>
      <c r="D16" t="s">
        <v>199</v>
      </c>
      <c r="E16">
        <v>42</v>
      </c>
      <c r="F16" t="s">
        <v>204</v>
      </c>
      <c r="G16" t="s">
        <v>211</v>
      </c>
      <c r="H16" s="15">
        <v>1000000</v>
      </c>
      <c r="I16" t="str">
        <f t="shared" si="0"/>
        <v>Gratis</v>
      </c>
    </row>
    <row r="17" spans="1:9">
      <c r="A17" t="s">
        <v>183</v>
      </c>
      <c r="B17" t="s">
        <v>188</v>
      </c>
      <c r="C17">
        <v>15</v>
      </c>
      <c r="D17" t="s">
        <v>200</v>
      </c>
      <c r="E17">
        <v>16</v>
      </c>
      <c r="F17" t="s">
        <v>204</v>
      </c>
      <c r="G17" t="s">
        <v>211</v>
      </c>
      <c r="H17" s="15">
        <v>450000</v>
      </c>
      <c r="I17" t="str">
        <f t="shared" si="0"/>
        <v>Precio corriente</v>
      </c>
    </row>
    <row r="18" spans="1:9">
      <c r="A18" t="s">
        <v>184</v>
      </c>
      <c r="B18" t="s">
        <v>189</v>
      </c>
      <c r="C18">
        <v>3</v>
      </c>
      <c r="D18" t="s">
        <v>201</v>
      </c>
      <c r="E18">
        <v>23</v>
      </c>
      <c r="F18" t="s">
        <v>205</v>
      </c>
      <c r="G18" t="s">
        <v>210</v>
      </c>
      <c r="H18" s="15">
        <v>300000</v>
      </c>
      <c r="I18" t="str">
        <f t="shared" si="0"/>
        <v>Gratis</v>
      </c>
    </row>
    <row r="19" spans="1:9">
      <c r="A19" t="s">
        <v>185</v>
      </c>
      <c r="B19" t="s">
        <v>188</v>
      </c>
      <c r="C19">
        <v>17</v>
      </c>
      <c r="D19" t="s">
        <v>104</v>
      </c>
      <c r="E19">
        <v>26</v>
      </c>
      <c r="F19" t="s">
        <v>206</v>
      </c>
      <c r="G19" t="s">
        <v>211</v>
      </c>
      <c r="H19" s="15">
        <v>300000</v>
      </c>
      <c r="I19" t="str">
        <f t="shared" si="0"/>
        <v>Precio corriente</v>
      </c>
    </row>
    <row r="20" spans="1:9">
      <c r="A20" t="s">
        <v>186</v>
      </c>
      <c r="B20" t="s">
        <v>181</v>
      </c>
      <c r="C20">
        <v>3</v>
      </c>
      <c r="D20" t="s">
        <v>137</v>
      </c>
      <c r="E20">
        <v>28</v>
      </c>
      <c r="F20" t="s">
        <v>205</v>
      </c>
      <c r="G20" t="s">
        <v>210</v>
      </c>
      <c r="H20" s="15">
        <v>1100000</v>
      </c>
      <c r="I20" t="str">
        <f t="shared" si="0"/>
        <v>Gratis</v>
      </c>
    </row>
    <row r="21" spans="1:9">
      <c r="A21" t="s">
        <v>187</v>
      </c>
      <c r="B21" t="s">
        <v>188</v>
      </c>
      <c r="C21">
        <v>19</v>
      </c>
      <c r="D21" t="s">
        <v>202</v>
      </c>
      <c r="E21">
        <v>20</v>
      </c>
      <c r="F21" t="s">
        <v>206</v>
      </c>
      <c r="G21" t="s">
        <v>211</v>
      </c>
      <c r="H21" s="15">
        <v>300000</v>
      </c>
      <c r="I21" t="str">
        <f t="shared" si="0"/>
        <v>Precio corriente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Colores Clas 1</vt:lpstr>
      <vt:lpstr>Sueldo Clas 1</vt:lpstr>
      <vt:lpstr>Excursiones Clas 2</vt:lpstr>
      <vt:lpstr>I.M.C Clas 3</vt:lpstr>
      <vt:lpstr>Nómina Clas 4</vt:lpstr>
      <vt:lpstr>Veterinaria "Angelitos"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IE SAMUEL BARRIENTOS RESTREPO</cp:lastModifiedBy>
  <dcterms:created xsi:type="dcterms:W3CDTF">2016-08-08T12:39:22Z</dcterms:created>
  <dcterms:modified xsi:type="dcterms:W3CDTF">2016-10-31T14:03:41Z</dcterms:modified>
</cp:coreProperties>
</file>